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Files\excel workbooks\"/>
    </mc:Choice>
  </mc:AlternateContent>
  <xr:revisionPtr revIDLastSave="0" documentId="13_ncr:1_{C2E02B58-8D29-4186-BFF8-D6F9114CE83D}" xr6:coauthVersionLast="45" xr6:coauthVersionMax="45" xr10:uidLastSave="{00000000-0000-0000-0000-000000000000}"/>
  <bookViews>
    <workbookView xWindow="765" yWindow="750" windowWidth="15330" windowHeight="10890" xr2:uid="{1F594027-D5CB-4D37-B4A3-D525650FCD9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B2" i="1" l="1"/>
  <c r="I11" i="1" l="1"/>
  <c r="I9" i="1"/>
  <c r="C2" i="1" l="1"/>
  <c r="I12" i="1"/>
  <c r="I10" i="1" l="1"/>
  <c r="D2" i="1" l="1"/>
  <c r="I14" i="1"/>
  <c r="I16" i="1" s="1"/>
  <c r="I13" i="1"/>
  <c r="E2" i="1"/>
  <c r="B3" i="1" s="1"/>
  <c r="C3" i="1" s="1"/>
  <c r="D3" i="1" l="1"/>
  <c r="E3" i="1" s="1"/>
  <c r="B4" i="1" s="1"/>
  <c r="C4" i="1" s="1"/>
  <c r="I18" i="1"/>
  <c r="I15" i="1"/>
  <c r="D4" i="1" l="1"/>
  <c r="E4" i="1" s="1"/>
  <c r="B5" i="1" s="1"/>
  <c r="C5" i="1" s="1"/>
  <c r="I20" i="1"/>
  <c r="I17" i="1"/>
  <c r="I19" i="1" s="1"/>
  <c r="I21" i="1" l="1"/>
  <c r="D5" i="1"/>
  <c r="E5" i="1" s="1"/>
  <c r="B6" i="1" s="1"/>
  <c r="C6" i="1" s="1"/>
  <c r="D6" i="1" l="1"/>
  <c r="E6" i="1" s="1"/>
  <c r="B7" i="1" s="1"/>
  <c r="C7" i="1" s="1"/>
  <c r="D7" i="1" l="1"/>
  <c r="E7" i="1" s="1"/>
  <c r="B8" i="1" s="1"/>
  <c r="C8" i="1" s="1"/>
  <c r="D8" i="1" l="1"/>
  <c r="E8" i="1" s="1"/>
  <c r="B9" i="1" s="1"/>
  <c r="C9" i="1" s="1"/>
  <c r="D9" i="1" l="1"/>
  <c r="E9" i="1" s="1"/>
  <c r="B10" i="1" s="1"/>
  <c r="C10" i="1" s="1"/>
  <c r="D10" i="1" l="1"/>
  <c r="E10" i="1" s="1"/>
  <c r="B11" i="1" s="1"/>
  <c r="C11" i="1" s="1"/>
  <c r="D11" i="1" l="1"/>
  <c r="E11" i="1" s="1"/>
  <c r="B12" i="1" s="1"/>
  <c r="C12" i="1" s="1"/>
  <c r="D12" i="1" l="1"/>
  <c r="E12" i="1" s="1"/>
  <c r="B13" i="1" s="1"/>
  <c r="C13" i="1" s="1"/>
  <c r="D13" i="1" l="1"/>
  <c r="E13" i="1" s="1"/>
  <c r="B14" i="1" s="1"/>
  <c r="C14" i="1" s="1"/>
  <c r="D14" i="1" l="1"/>
  <c r="E14" i="1" s="1"/>
  <c r="B15" i="1" s="1"/>
  <c r="C15" i="1" s="1"/>
  <c r="D15" i="1" l="1"/>
  <c r="E15" i="1" s="1"/>
  <c r="B16" i="1" s="1"/>
  <c r="C16" i="1" s="1"/>
  <c r="D16" i="1" l="1"/>
  <c r="E16" i="1" s="1"/>
  <c r="B17" i="1" s="1"/>
  <c r="C17" i="1" s="1"/>
  <c r="D17" i="1" l="1"/>
  <c r="E17" i="1" s="1"/>
  <c r="B18" i="1" s="1"/>
  <c r="C18" i="1" s="1"/>
  <c r="D18" i="1" l="1"/>
  <c r="E18" i="1" s="1"/>
  <c r="B19" i="1" s="1"/>
  <c r="C19" i="1" s="1"/>
  <c r="D19" i="1" l="1"/>
  <c r="E19" i="1" s="1"/>
  <c r="B20" i="1" s="1"/>
  <c r="C20" i="1" s="1"/>
  <c r="D20" i="1" l="1"/>
  <c r="E20" i="1" s="1"/>
  <c r="B21" i="1" s="1"/>
  <c r="C21" i="1" s="1"/>
  <c r="D21" i="1" l="1"/>
  <c r="E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Washburn, Alan (CIV)</author>
    <author>awashburn</author>
  </authors>
  <commentList>
    <comment ref="B1" authorId="0" shapeId="0" xr:uid="{DBDD7F92-ACFF-4D85-A5E2-863DA645B571}">
      <text>
        <r>
          <rPr>
            <b/>
            <sz val="9"/>
            <color indexed="81"/>
            <rFont val="Tahoma"/>
            <family val="2"/>
          </rPr>
          <t>Washburn, Alan (CIV):</t>
        </r>
        <r>
          <rPr>
            <sz val="9"/>
            <color indexed="81"/>
            <rFont val="Tahoma"/>
            <family val="2"/>
          </rPr>
          <t xml:space="preserve">
Simulated queue at A when sign turns from Stop to Slow</t>
        </r>
      </text>
    </comment>
    <comment ref="C1" authorId="0" shapeId="0" xr:uid="{794B8216-562A-4811-AFCE-6DFBA736F100}">
      <text>
        <r>
          <rPr>
            <b/>
            <sz val="9"/>
            <color indexed="81"/>
            <rFont val="Tahoma"/>
            <family val="2"/>
          </rPr>
          <t>Washburn, Alan (CIV):</t>
        </r>
        <r>
          <rPr>
            <sz val="9"/>
            <color indexed="81"/>
            <rFont val="Tahoma"/>
            <family val="2"/>
          </rPr>
          <t xml:space="preserve">
Simulated time from A Slow to A Stop (time to clear the queue at A)</t>
        </r>
      </text>
    </comment>
    <comment ref="F1" authorId="0" shapeId="0" xr:uid="{DED9F6D5-D2C7-4C95-AEA8-235AB47B0BC2}">
      <text>
        <r>
          <rPr>
            <b/>
            <sz val="9"/>
            <color indexed="81"/>
            <rFont val="Tahoma"/>
            <family val="2"/>
          </rPr>
          <t>Washburn, Alan (CIV):</t>
        </r>
        <r>
          <rPr>
            <sz val="9"/>
            <color indexed="81"/>
            <rFont val="Tahoma"/>
            <family val="2"/>
          </rPr>
          <t xml:space="preserve">
Time at the end of each cycle when both lanes are closed, if any.</t>
        </r>
      </text>
    </comment>
    <comment ref="H1" authorId="1" shapeId="0" xr:uid="{A10D76B0-42D2-4B1E-BF5B-E32E6F6CB012}">
      <text>
        <r>
          <rPr>
            <b/>
            <sz val="9"/>
            <color indexed="81"/>
            <rFont val="Tahoma"/>
            <family val="2"/>
          </rPr>
          <t>awashburn:</t>
        </r>
        <r>
          <rPr>
            <sz val="9"/>
            <color indexed="81"/>
            <rFont val="Tahoma"/>
            <family val="2"/>
          </rPr>
          <t xml:space="preserve">
Arrival rate at A end</t>
        </r>
      </text>
    </comment>
    <comment ref="H2" authorId="1" shapeId="0" xr:uid="{41CFEEF2-C469-4571-9525-2336F1120989}">
      <text>
        <r>
          <rPr>
            <b/>
            <sz val="9"/>
            <color indexed="81"/>
            <rFont val="Tahoma"/>
            <family val="2"/>
          </rPr>
          <t>awashburn:</t>
        </r>
        <r>
          <rPr>
            <sz val="9"/>
            <color indexed="81"/>
            <rFont val="Tahoma"/>
            <family val="2"/>
          </rPr>
          <t xml:space="preserve">
Arrival rate at B end</t>
        </r>
      </text>
    </comment>
    <comment ref="H3" authorId="1" shapeId="0" xr:uid="{3297AE13-5928-4C1D-83EB-069B8F4D588E}">
      <text>
        <r>
          <rPr>
            <b/>
            <sz val="9"/>
            <color indexed="81"/>
            <rFont val="Tahoma"/>
            <family val="2"/>
          </rPr>
          <t>awashburn:</t>
        </r>
        <r>
          <rPr>
            <sz val="9"/>
            <color indexed="81"/>
            <rFont val="Tahoma"/>
            <family val="2"/>
          </rPr>
          <t xml:space="preserve">
Vehicle separation when following pilot car</t>
        </r>
      </text>
    </comment>
    <comment ref="H4" authorId="1" shapeId="0" xr:uid="{245DC951-78D2-4808-8BDD-99E38D5B5B67}">
      <text>
        <r>
          <rPr>
            <b/>
            <sz val="9"/>
            <color indexed="81"/>
            <rFont val="Tahoma"/>
            <family val="2"/>
          </rPr>
          <t>awashburn:</t>
        </r>
        <r>
          <rPr>
            <sz val="9"/>
            <color indexed="81"/>
            <rFont val="Tahoma"/>
            <family val="2"/>
          </rPr>
          <t xml:space="preserve">
Length of closed lane</t>
        </r>
      </text>
    </comment>
    <comment ref="H5" authorId="1" shapeId="0" xr:uid="{60B079FF-1D36-4412-9C73-1B9C1BA5F449}">
      <text>
        <r>
          <rPr>
            <b/>
            <sz val="9"/>
            <color indexed="81"/>
            <rFont val="Tahoma"/>
            <family val="2"/>
          </rPr>
          <t>awashburn:</t>
        </r>
        <r>
          <rPr>
            <sz val="9"/>
            <color indexed="81"/>
            <rFont val="Tahoma"/>
            <family val="2"/>
          </rPr>
          <t xml:space="preserve">
Pilot speed</t>
        </r>
      </text>
    </comment>
    <comment ref="H6" authorId="1" shapeId="0" xr:uid="{B16A0922-94A7-4B40-9EB2-68D84E59F580}">
      <text>
        <r>
          <rPr>
            <b/>
            <sz val="9"/>
            <color indexed="81"/>
            <rFont val="Tahoma"/>
            <family val="2"/>
          </rPr>
          <t>awashburn:</t>
        </r>
        <r>
          <rPr>
            <sz val="9"/>
            <color indexed="81"/>
            <rFont val="Tahoma"/>
            <family val="2"/>
          </rPr>
          <t xml:space="preserve">
Pilot turnaround time</t>
        </r>
      </text>
    </comment>
    <comment ref="H7" authorId="1" shapeId="0" xr:uid="{CB7D1B50-4EDC-4841-BDBD-32CBEBDB88A7}">
      <text>
        <r>
          <rPr>
            <b/>
            <sz val="9"/>
            <color indexed="81"/>
            <rFont val="Tahoma"/>
            <family val="2"/>
          </rPr>
          <t>awashburn:</t>
        </r>
        <r>
          <rPr>
            <sz val="9"/>
            <color indexed="81"/>
            <rFont val="Tahoma"/>
            <family val="2"/>
          </rPr>
          <t xml:space="preserve">
Normal speed on unimpeded highway</t>
        </r>
      </text>
    </comment>
    <comment ref="H8" authorId="0" shapeId="0" xr:uid="{58873463-50C9-4EE8-91EF-B83A60935F80}">
      <text>
        <r>
          <rPr>
            <b/>
            <sz val="9"/>
            <color indexed="81"/>
            <rFont val="Tahoma"/>
            <family val="2"/>
          </rPr>
          <t>Washburn, Alan (CIV):</t>
        </r>
        <r>
          <rPr>
            <sz val="9"/>
            <color indexed="81"/>
            <rFont val="Tahoma"/>
            <family val="2"/>
          </rPr>
          <t xml:space="preserve">
Initial period when both lanes are closed.</t>
        </r>
      </text>
    </comment>
    <comment ref="H9" authorId="1" shapeId="0" xr:uid="{0F9DD2C2-2596-4725-84FB-74E8736D98E3}">
      <text>
        <r>
          <rPr>
            <b/>
            <sz val="9"/>
            <color indexed="81"/>
            <rFont val="Tahoma"/>
            <family val="2"/>
          </rPr>
          <t>awashburn:</t>
        </r>
        <r>
          <rPr>
            <sz val="9"/>
            <color indexed="81"/>
            <rFont val="Tahoma"/>
            <family val="2"/>
          </rPr>
          <t xml:space="preserve">
The rate at which cars pass when following the pilot</t>
        </r>
      </text>
    </comment>
    <comment ref="H10" authorId="1" shapeId="0" xr:uid="{EBCE73A8-CE58-4BC9-83F8-8F8DE2BD6FD6}">
      <text>
        <r>
          <rPr>
            <b/>
            <sz val="9"/>
            <color indexed="81"/>
            <rFont val="Tahoma"/>
            <family val="2"/>
          </rPr>
          <t>awashburn:</t>
        </r>
        <r>
          <rPr>
            <sz val="9"/>
            <color indexed="81"/>
            <rFont val="Tahoma"/>
            <family val="2"/>
          </rPr>
          <t xml:space="preserve">
Pilot transit plus turnaround time.</t>
        </r>
      </text>
    </comment>
    <comment ref="H11" authorId="1" shapeId="0" xr:uid="{0308DC13-7587-4932-9322-6A0D2A0E20DB}">
      <text>
        <r>
          <rPr>
            <b/>
            <sz val="9"/>
            <color indexed="81"/>
            <rFont val="Tahoma"/>
            <family val="2"/>
          </rPr>
          <t>awashburn:</t>
        </r>
        <r>
          <rPr>
            <sz val="9"/>
            <color indexed="81"/>
            <rFont val="Tahoma"/>
            <family val="2"/>
          </rPr>
          <t xml:space="preserve">
Excess capacity</t>
        </r>
      </text>
    </comment>
    <comment ref="H12" authorId="1" shapeId="0" xr:uid="{7A3C40BD-9F21-4B30-92D4-7AD9F6CB72AF}">
      <text>
        <r>
          <rPr>
            <b/>
            <sz val="9"/>
            <color indexed="81"/>
            <rFont val="Tahoma"/>
            <family val="2"/>
          </rPr>
          <t>awashburn:</t>
        </r>
        <r>
          <rPr>
            <sz val="9"/>
            <color indexed="81"/>
            <rFont val="Tahoma"/>
            <family val="2"/>
          </rPr>
          <t xml:space="preserve">
Converts feet driven behind pilot to seconds wasted.
</t>
        </r>
      </text>
    </comment>
    <comment ref="H13" authorId="1" shapeId="0" xr:uid="{9F9C7180-4C05-4CF0-A0F4-D00DED000251}">
      <text>
        <r>
          <rPr>
            <b/>
            <sz val="9"/>
            <color indexed="81"/>
            <rFont val="Tahoma"/>
            <family val="2"/>
          </rPr>
          <t>awashburn:</t>
        </r>
        <r>
          <rPr>
            <sz val="9"/>
            <color indexed="81"/>
            <rFont val="Tahoma"/>
            <family val="2"/>
          </rPr>
          <t xml:space="preserve">
Equilibrium time to clear queue at A</t>
        </r>
      </text>
    </comment>
    <comment ref="H14" authorId="1" shapeId="0" xr:uid="{4F65B870-026C-40A6-BAC8-0642B23446E1}">
      <text>
        <r>
          <rPr>
            <b/>
            <sz val="9"/>
            <color indexed="81"/>
            <rFont val="Tahoma"/>
            <family val="2"/>
          </rPr>
          <t>awashburn:</t>
        </r>
        <r>
          <rPr>
            <sz val="9"/>
            <color indexed="81"/>
            <rFont val="Tahoma"/>
            <family val="2"/>
          </rPr>
          <t xml:space="preserve">
Equilibrium time to clear quque at B</t>
        </r>
      </text>
    </comment>
    <comment ref="H15" authorId="1" shapeId="0" xr:uid="{DCB86E34-A420-4D18-AEE7-C0F3AFD3CD84}">
      <text>
        <r>
          <rPr>
            <b/>
            <sz val="9"/>
            <color indexed="81"/>
            <rFont val="Tahoma"/>
            <family val="2"/>
          </rPr>
          <t>awashburn:</t>
        </r>
        <r>
          <rPr>
            <sz val="9"/>
            <color indexed="81"/>
            <rFont val="Tahoma"/>
            <family val="2"/>
          </rPr>
          <t xml:space="preserve">
Maximum queue at A</t>
        </r>
      </text>
    </comment>
    <comment ref="H16" authorId="1" shapeId="0" xr:uid="{53CE3012-4B6C-4C75-90A8-DBFCD4436ECC}">
      <text>
        <r>
          <rPr>
            <b/>
            <sz val="9"/>
            <color indexed="81"/>
            <rFont val="Tahoma"/>
            <family val="2"/>
          </rPr>
          <t>awashburn:</t>
        </r>
        <r>
          <rPr>
            <sz val="9"/>
            <color indexed="81"/>
            <rFont val="Tahoma"/>
            <family val="2"/>
          </rPr>
          <t xml:space="preserve">
Maximum queue at B</t>
        </r>
      </text>
    </comment>
    <comment ref="H17" authorId="1" shapeId="0" xr:uid="{71DAA813-A3F1-45D0-977E-5811277612BF}">
      <text>
        <r>
          <rPr>
            <b/>
            <sz val="9"/>
            <color indexed="81"/>
            <rFont val="Tahoma"/>
            <family val="2"/>
          </rPr>
          <t>awashburn:</t>
        </r>
        <r>
          <rPr>
            <sz val="9"/>
            <color indexed="81"/>
            <rFont val="Tahoma"/>
            <family val="2"/>
          </rPr>
          <t xml:space="preserve">
Average of QA and QB</t>
        </r>
      </text>
    </comment>
    <comment ref="H18" authorId="1" shapeId="0" xr:uid="{CB7D83D4-90F9-418D-84FA-47C933FDC36C}">
      <text>
        <r>
          <rPr>
            <b/>
            <sz val="9"/>
            <color indexed="81"/>
            <rFont val="Tahoma"/>
            <family val="2"/>
          </rPr>
          <t>awashburn:</t>
        </r>
        <r>
          <rPr>
            <sz val="9"/>
            <color indexed="81"/>
            <rFont val="Tahoma"/>
            <family val="2"/>
          </rPr>
          <t xml:space="preserve">
The equilibrium cycle length</t>
        </r>
      </text>
    </comment>
    <comment ref="H19" authorId="1" shapeId="0" xr:uid="{DED4374A-1573-4B5D-BF52-6E79440EEDE7}">
      <text>
        <r>
          <rPr>
            <b/>
            <sz val="9"/>
            <color indexed="81"/>
            <rFont val="Tahoma"/>
            <family val="2"/>
          </rPr>
          <t>awashburn:</t>
        </r>
        <r>
          <rPr>
            <sz val="9"/>
            <color indexed="81"/>
            <rFont val="Tahoma"/>
            <family val="2"/>
          </rPr>
          <t xml:space="preserve">
The average number of cars that are not moving.
</t>
        </r>
      </text>
    </comment>
    <comment ref="H20" authorId="1" shapeId="0" xr:uid="{6F5BB3EE-76F8-4996-BEE4-E47AB155C3B6}">
      <text>
        <r>
          <rPr>
            <b/>
            <sz val="9"/>
            <color indexed="81"/>
            <rFont val="Tahoma"/>
            <family val="2"/>
          </rPr>
          <t>awashburn:</t>
        </r>
        <r>
          <rPr>
            <sz val="9"/>
            <color indexed="81"/>
            <rFont val="Tahoma"/>
            <family val="2"/>
          </rPr>
          <t xml:space="preserve">
The moving part of Q</t>
        </r>
      </text>
    </comment>
    <comment ref="H21" authorId="1" shapeId="0" xr:uid="{DE286248-C487-400F-A1C6-31A46099D25D}">
      <text>
        <r>
          <rPr>
            <b/>
            <sz val="9"/>
            <color indexed="81"/>
            <rFont val="Tahoma"/>
            <family val="2"/>
          </rPr>
          <t>awashburn:</t>
        </r>
        <r>
          <rPr>
            <sz val="9"/>
            <color indexed="81"/>
            <rFont val="Tahoma"/>
            <family val="2"/>
          </rPr>
          <t xml:space="preserve">
Total number of cars effectively in the road crew.</t>
        </r>
      </text>
    </comment>
    <comment ref="H22" authorId="0" shapeId="0" xr:uid="{7FAB72E4-6B14-4690-A120-9C43A231D459}">
      <text>
        <r>
          <rPr>
            <b/>
            <sz val="9"/>
            <color indexed="81"/>
            <rFont val="Tahoma"/>
            <family val="2"/>
          </rPr>
          <t>awashburn:</t>
        </r>
        <r>
          <rPr>
            <sz val="9"/>
            <color indexed="81"/>
            <rFont val="Tahoma"/>
            <family val="2"/>
          </rPr>
          <t xml:space="preserve"> Delay per arrival averaged over time
</t>
        </r>
      </text>
    </comment>
  </commentList>
</comments>
</file>

<file path=xl/sharedStrings.xml><?xml version="1.0" encoding="utf-8"?>
<sst xmlns="http://schemas.openxmlformats.org/spreadsheetml/2006/main" count="50" uniqueCount="31">
  <si>
    <t>R</t>
  </si>
  <si>
    <t>L</t>
  </si>
  <si>
    <t>V</t>
  </si>
  <si>
    <t>ta</t>
  </si>
  <si>
    <t>t</t>
  </si>
  <si>
    <t>TA</t>
  </si>
  <si>
    <t>TB</t>
  </si>
  <si>
    <t>RA</t>
  </si>
  <si>
    <t>RB</t>
  </si>
  <si>
    <t>cycle</t>
  </si>
  <si>
    <t>sec</t>
  </si>
  <si>
    <t>ft/sec</t>
  </si>
  <si>
    <t>cars/sec</t>
  </si>
  <si>
    <t>ft</t>
  </si>
  <si>
    <t>QA</t>
  </si>
  <si>
    <t>QB</t>
  </si>
  <si>
    <t>Tout</t>
  </si>
  <si>
    <t>Qavg</t>
  </si>
  <si>
    <t>stopped</t>
  </si>
  <si>
    <t>moving</t>
  </si>
  <si>
    <t>V~</t>
  </si>
  <si>
    <t>Q</t>
  </si>
  <si>
    <t>D</t>
  </si>
  <si>
    <t>C</t>
  </si>
  <si>
    <t>Δ(delta)</t>
  </si>
  <si>
    <t>E</t>
  </si>
  <si>
    <t>sec/ft</t>
  </si>
  <si>
    <t>cars</t>
  </si>
  <si>
    <t>b</t>
  </si>
  <si>
    <t>W</t>
  </si>
  <si>
    <t>seconds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</si>
</sst>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9"/>
      <color indexed="81"/>
      <name val="Tahoma"/>
      <family val="2"/>
    </font>
    <font>
      <b/>
      <sz val="9"/>
      <color indexed="81"/>
      <name val="Tahoma"/>
      <family val="2"/>
    </font>
    <font>
      <sz val="11"/>
      <color theme="1"/>
      <name val="Calibri"/>
      <family val="2"/>
    </font>
    <font>
      <sz val="1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
    <border>
      <left/>
      <right/>
      <top/>
      <bottom/>
      <diagonal/>
    </border>
  </borders>
  <cellStyleXfs count="1">
    <xf numFmtId="0" fontId="0" fillId="0" borderId="0"/>
  </cellStyleXfs>
  <cellXfs count="6">
    <xf numFmtId="0" fontId="0" fillId="0" borderId="0" xfId="0"/>
    <xf numFmtId="0" fontId="0" fillId="2" borderId="0" xfId="0" applyFill="1"/>
    <xf numFmtId="0" fontId="0" fillId="3" borderId="0" xfId="0" applyFill="1"/>
    <xf numFmtId="0" fontId="3" fillId="0" borderId="0" xfId="0" applyFont="1"/>
    <xf numFmtId="0" fontId="0" fillId="4" borderId="0" xfId="0" applyFill="1"/>
    <xf numFmtId="0" fontId="4"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Queue size versus cycle</a:t>
            </a:r>
            <a:r>
              <a:rPr lang="en-US" baseline="0"/>
              <a:t> number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Sheet1!$B$1</c:f>
              <c:strCache>
                <c:ptCount val="1"/>
                <c:pt idx="0">
                  <c:v>QA</c:v>
                </c:pt>
              </c:strCache>
            </c:strRef>
          </c:tx>
          <c:spPr>
            <a:ln w="28575" cap="rnd">
              <a:solidFill>
                <a:schemeClr val="tx1"/>
              </a:solidFill>
              <a:round/>
            </a:ln>
            <a:effectLst/>
          </c:spPr>
          <c:marker>
            <c:symbol val="none"/>
          </c:marker>
          <c:val>
            <c:numRef>
              <c:f>Sheet1!$B$2:$B$21</c:f>
              <c:numCache>
                <c:formatCode>General</c:formatCode>
                <c:ptCount val="20"/>
                <c:pt idx="0">
                  <c:v>360</c:v>
                </c:pt>
                <c:pt idx="1">
                  <c:v>302.625</c:v>
                </c:pt>
                <c:pt idx="2">
                  <c:v>199.734375</c:v>
                </c:pt>
                <c:pt idx="3">
                  <c:v>161.150390625</c:v>
                </c:pt>
                <c:pt idx="4">
                  <c:v>146.681396484375</c:v>
                </c:pt>
                <c:pt idx="5">
                  <c:v>141.25552368164063</c:v>
                </c:pt>
                <c:pt idx="6">
                  <c:v>139.22082138061523</c:v>
                </c:pt>
                <c:pt idx="7">
                  <c:v>138.45780801773071</c:v>
                </c:pt>
                <c:pt idx="8">
                  <c:v>138.17167800664902</c:v>
                </c:pt>
                <c:pt idx="9">
                  <c:v>138.06437925249338</c:v>
                </c:pt>
                <c:pt idx="10">
                  <c:v>138.02414221968502</c:v>
                </c:pt>
                <c:pt idx="11">
                  <c:v>138.00905333238188</c:v>
                </c:pt>
                <c:pt idx="12">
                  <c:v>138.00339499964321</c:v>
                </c:pt>
                <c:pt idx="13">
                  <c:v>138.0012731248662</c:v>
                </c:pt>
                <c:pt idx="14">
                  <c:v>138.00047742182483</c:v>
                </c:pt>
                <c:pt idx="15">
                  <c:v>138.00017903318431</c:v>
                </c:pt>
                <c:pt idx="16">
                  <c:v>138.00006713744412</c:v>
                </c:pt>
                <c:pt idx="17">
                  <c:v>138.00002517654153</c:v>
                </c:pt>
                <c:pt idx="18">
                  <c:v>138.00000944120308</c:v>
                </c:pt>
                <c:pt idx="19">
                  <c:v>138.00000354045113</c:v>
                </c:pt>
              </c:numCache>
            </c:numRef>
          </c:val>
          <c:smooth val="0"/>
          <c:extLst>
            <c:ext xmlns:c16="http://schemas.microsoft.com/office/drawing/2014/chart" uri="{C3380CC4-5D6E-409C-BE32-E72D297353CC}">
              <c16:uniqueId val="{00000001-C8D7-4A52-8DF5-574AC60DF895}"/>
            </c:ext>
          </c:extLst>
        </c:ser>
        <c:ser>
          <c:idx val="3"/>
          <c:order val="1"/>
          <c:tx>
            <c:strRef>
              <c:f>Sheet1!$D$1</c:f>
              <c:strCache>
                <c:ptCount val="1"/>
                <c:pt idx="0">
                  <c:v>QB</c:v>
                </c:pt>
              </c:strCache>
            </c:strRef>
          </c:tx>
          <c:spPr>
            <a:ln w="28575" cap="flat">
              <a:solidFill>
                <a:schemeClr val="tx2"/>
              </a:solidFill>
              <a:prstDash val="sysDot"/>
              <a:bevel/>
            </a:ln>
            <a:effectLst/>
          </c:spPr>
          <c:marker>
            <c:symbol val="none"/>
          </c:marker>
          <c:val>
            <c:numRef>
              <c:f>Sheet1!$D$2:$D$21</c:f>
              <c:numCache>
                <c:formatCode>General</c:formatCode>
                <c:ptCount val="20"/>
                <c:pt idx="0">
                  <c:v>311.5</c:v>
                </c:pt>
                <c:pt idx="1">
                  <c:v>174.3125</c:v>
                </c:pt>
                <c:pt idx="2">
                  <c:v>122.8671875</c:v>
                </c:pt>
                <c:pt idx="3">
                  <c:v>103.5751953125</c:v>
                </c:pt>
                <c:pt idx="4">
                  <c:v>96.3406982421875</c:v>
                </c:pt>
                <c:pt idx="5">
                  <c:v>93.627761840820313</c:v>
                </c:pt>
                <c:pt idx="6">
                  <c:v>92.610410690307617</c:v>
                </c:pt>
                <c:pt idx="7">
                  <c:v>92.228904008865356</c:v>
                </c:pt>
                <c:pt idx="8">
                  <c:v>92.085839003324509</c:v>
                </c:pt>
                <c:pt idx="9">
                  <c:v>92.032189626246691</c:v>
                </c:pt>
                <c:pt idx="10">
                  <c:v>92.012071109842509</c:v>
                </c:pt>
                <c:pt idx="11">
                  <c:v>92.004526666190941</c:v>
                </c:pt>
                <c:pt idx="12">
                  <c:v>92.001697499821603</c:v>
                </c:pt>
                <c:pt idx="13">
                  <c:v>92.000636562433101</c:v>
                </c:pt>
                <c:pt idx="14">
                  <c:v>92.000238710912413</c:v>
                </c:pt>
                <c:pt idx="15">
                  <c:v>92.000089516592155</c:v>
                </c:pt>
                <c:pt idx="16">
                  <c:v>92.00003356872206</c:v>
                </c:pt>
                <c:pt idx="17">
                  <c:v>92.000012588270764</c:v>
                </c:pt>
                <c:pt idx="18">
                  <c:v>92.000004720601538</c:v>
                </c:pt>
                <c:pt idx="19">
                  <c:v>92.000001770225566</c:v>
                </c:pt>
              </c:numCache>
            </c:numRef>
          </c:val>
          <c:smooth val="0"/>
          <c:extLst>
            <c:ext xmlns:c16="http://schemas.microsoft.com/office/drawing/2014/chart" uri="{C3380CC4-5D6E-409C-BE32-E72D297353CC}">
              <c16:uniqueId val="{00000003-C8D7-4A52-8DF5-574AC60DF895}"/>
            </c:ext>
          </c:extLst>
        </c:ser>
        <c:dLbls>
          <c:showLegendKey val="0"/>
          <c:showVal val="0"/>
          <c:showCatName val="0"/>
          <c:showSerName val="0"/>
          <c:showPercent val="0"/>
          <c:showBubbleSize val="0"/>
        </c:dLbls>
        <c:smooth val="0"/>
        <c:axId val="811977808"/>
        <c:axId val="811978136"/>
      </c:lineChart>
      <c:catAx>
        <c:axId val="8119778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1978136"/>
        <c:crosses val="autoZero"/>
        <c:auto val="1"/>
        <c:lblAlgn val="ctr"/>
        <c:lblOffset val="100"/>
        <c:noMultiLvlLbl val="0"/>
      </c:catAx>
      <c:valAx>
        <c:axId val="811978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1977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19050</xdr:colOff>
      <xdr:row>12</xdr:row>
      <xdr:rowOff>114300</xdr:rowOff>
    </xdr:from>
    <xdr:to>
      <xdr:col>15</xdr:col>
      <xdr:colOff>520700</xdr:colOff>
      <xdr:row>20</xdr:row>
      <xdr:rowOff>139700</xdr:rowOff>
    </xdr:to>
    <xdr:sp macro="" textlink="">
      <xdr:nvSpPr>
        <xdr:cNvPr id="2" name="TextBox 1">
          <a:extLst>
            <a:ext uri="{FF2B5EF4-FFF2-40B4-BE49-F238E27FC236}">
              <a16:creationId xmlns:a16="http://schemas.microsoft.com/office/drawing/2014/main" id="{06BB819D-7C1A-48E5-89AF-5A751D5671F4}"/>
            </a:ext>
          </a:extLst>
        </xdr:cNvPr>
        <xdr:cNvSpPr txBox="1"/>
      </xdr:nvSpPr>
      <xdr:spPr>
        <a:xfrm>
          <a:off x="6115050" y="2324100"/>
          <a:ext cx="3549650" cy="149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Inputs for the first 20 cycles</a:t>
          </a:r>
          <a:r>
            <a:rPr lang="en-US" sz="1100" baseline="0"/>
            <a:t> are in the green colored cells of column I, units are feet and seconds. Outputs are in the blue cells. The same inputs also determine the equilibrium values in the yellow cells. The equilibrium computations are independent of the Tout data in column F, which show periods in seconds where both lanes are closed at the end of a cycle. Adjust  inputs in the green cells, leave others alone. </a:t>
          </a:r>
          <a:endParaRPr lang="en-US" sz="1100"/>
        </a:p>
      </xdr:txBody>
    </xdr:sp>
    <xdr:clientData/>
  </xdr:twoCellAnchor>
  <xdr:twoCellAnchor>
    <xdr:from>
      <xdr:col>10</xdr:col>
      <xdr:colOff>19051</xdr:colOff>
      <xdr:row>0</xdr:row>
      <xdr:rowOff>117475</xdr:rowOff>
    </xdr:from>
    <xdr:to>
      <xdr:col>15</xdr:col>
      <xdr:colOff>482601</xdr:colOff>
      <xdr:row>12</xdr:row>
      <xdr:rowOff>38100</xdr:rowOff>
    </xdr:to>
    <xdr:graphicFrame macro="">
      <xdr:nvGraphicFramePr>
        <xdr:cNvPr id="4" name="Chart 3">
          <a:extLst>
            <a:ext uri="{FF2B5EF4-FFF2-40B4-BE49-F238E27FC236}">
              <a16:creationId xmlns:a16="http://schemas.microsoft.com/office/drawing/2014/main" id="{874A281E-1C95-4BDA-9552-B240A4D802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DD6B-2FFE-4312-AA28-508BB1AD0E31}">
  <dimension ref="A1:J22"/>
  <sheetViews>
    <sheetView tabSelected="1" topLeftCell="A4" workbookViewId="0">
      <selection activeCell="H23" sqref="H23"/>
    </sheetView>
  </sheetViews>
  <sheetFormatPr defaultRowHeight="15" x14ac:dyDescent="0.25"/>
  <sheetData>
    <row r="1" spans="1:10" x14ac:dyDescent="0.25">
      <c r="A1" t="s">
        <v>9</v>
      </c>
      <c r="B1" t="s">
        <v>14</v>
      </c>
      <c r="C1" t="s">
        <v>5</v>
      </c>
      <c r="D1" t="s">
        <v>15</v>
      </c>
      <c r="E1" t="s">
        <v>6</v>
      </c>
      <c r="F1" t="s">
        <v>16</v>
      </c>
      <c r="H1" t="s">
        <v>7</v>
      </c>
      <c r="I1" s="1">
        <v>0.3</v>
      </c>
      <c r="J1" t="s">
        <v>12</v>
      </c>
    </row>
    <row r="2" spans="1:10" x14ac:dyDescent="0.25">
      <c r="A2">
        <v>1</v>
      </c>
      <c r="B2" s="4">
        <f>I1*I8</f>
        <v>360</v>
      </c>
      <c r="C2" s="4">
        <f t="shared" ref="C2:C21" si="0">B2/($I$9-$I$1)</f>
        <v>1800</v>
      </c>
      <c r="D2" s="4">
        <f>$I$2*(C2+I8+$I$10)</f>
        <v>311.5</v>
      </c>
      <c r="E2" s="4">
        <f t="shared" ref="E2:E21" si="1">D2/($I$9-$I$2)+F2</f>
        <v>778.75</v>
      </c>
      <c r="F2" s="1">
        <v>0</v>
      </c>
      <c r="H2" t="s">
        <v>8</v>
      </c>
      <c r="I2" s="1">
        <v>0.1</v>
      </c>
      <c r="J2" t="s">
        <v>12</v>
      </c>
    </row>
    <row r="3" spans="1:10" x14ac:dyDescent="0.25">
      <c r="A3">
        <v>2</v>
      </c>
      <c r="B3" s="4">
        <f t="shared" ref="B3:B21" si="2">$I$1*(2*$I$10+E2)</f>
        <v>302.625</v>
      </c>
      <c r="C3" s="4">
        <f t="shared" si="0"/>
        <v>1513.125</v>
      </c>
      <c r="D3" s="4">
        <f t="shared" ref="D3:D21" si="3">$I$2*(C3+2*$I$10)</f>
        <v>174.3125</v>
      </c>
      <c r="E3" s="4">
        <f t="shared" si="1"/>
        <v>435.78125</v>
      </c>
      <c r="F3" s="1">
        <v>0</v>
      </c>
      <c r="H3" t="s">
        <v>22</v>
      </c>
      <c r="I3" s="1">
        <v>60</v>
      </c>
      <c r="J3" t="s">
        <v>13</v>
      </c>
    </row>
    <row r="4" spans="1:10" x14ac:dyDescent="0.25">
      <c r="A4">
        <v>3</v>
      </c>
      <c r="B4" s="4">
        <f t="shared" si="2"/>
        <v>199.734375</v>
      </c>
      <c r="C4" s="4">
        <f t="shared" si="0"/>
        <v>998.671875</v>
      </c>
      <c r="D4" s="4">
        <f t="shared" si="3"/>
        <v>122.8671875</v>
      </c>
      <c r="E4" s="4">
        <f t="shared" si="1"/>
        <v>307.16796875</v>
      </c>
      <c r="F4" s="1">
        <v>0</v>
      </c>
      <c r="H4" t="s">
        <v>1</v>
      </c>
      <c r="I4" s="1">
        <v>3000</v>
      </c>
      <c r="J4" t="s">
        <v>13</v>
      </c>
    </row>
    <row r="5" spans="1:10" x14ac:dyDescent="0.25">
      <c r="A5">
        <v>4</v>
      </c>
      <c r="B5" s="4">
        <f t="shared" si="2"/>
        <v>161.150390625</v>
      </c>
      <c r="C5" s="4">
        <f t="shared" si="0"/>
        <v>805.751953125</v>
      </c>
      <c r="D5" s="4">
        <f t="shared" si="3"/>
        <v>103.5751953125</v>
      </c>
      <c r="E5" s="4">
        <f t="shared" si="1"/>
        <v>258.93798828125</v>
      </c>
      <c r="F5" s="1">
        <v>0</v>
      </c>
      <c r="H5" t="s">
        <v>2</v>
      </c>
      <c r="I5" s="1">
        <v>30</v>
      </c>
      <c r="J5" t="s">
        <v>11</v>
      </c>
    </row>
    <row r="6" spans="1:10" x14ac:dyDescent="0.25">
      <c r="A6">
        <v>5</v>
      </c>
      <c r="B6" s="4">
        <f t="shared" si="2"/>
        <v>146.681396484375</v>
      </c>
      <c r="C6" s="4">
        <f t="shared" si="0"/>
        <v>733.406982421875</v>
      </c>
      <c r="D6" s="4">
        <f t="shared" si="3"/>
        <v>96.3406982421875</v>
      </c>
      <c r="E6" s="4">
        <f t="shared" si="1"/>
        <v>240.85174560546875</v>
      </c>
      <c r="F6" s="1">
        <v>0</v>
      </c>
      <c r="H6" t="s">
        <v>4</v>
      </c>
      <c r="I6" s="1">
        <v>15</v>
      </c>
      <c r="J6" t="s">
        <v>10</v>
      </c>
    </row>
    <row r="7" spans="1:10" x14ac:dyDescent="0.25">
      <c r="A7">
        <v>6</v>
      </c>
      <c r="B7" s="4">
        <f t="shared" si="2"/>
        <v>141.25552368164063</v>
      </c>
      <c r="C7" s="4">
        <f t="shared" si="0"/>
        <v>706.27761840820313</v>
      </c>
      <c r="D7" s="4">
        <f t="shared" si="3"/>
        <v>93.627761840820313</v>
      </c>
      <c r="E7" s="4">
        <f t="shared" si="1"/>
        <v>234.06940460205078</v>
      </c>
      <c r="F7" s="1">
        <v>0</v>
      </c>
      <c r="H7" t="s">
        <v>20</v>
      </c>
      <c r="I7" s="1">
        <v>70</v>
      </c>
      <c r="J7" t="s">
        <v>11</v>
      </c>
    </row>
    <row r="8" spans="1:10" x14ac:dyDescent="0.25">
      <c r="A8">
        <v>7</v>
      </c>
      <c r="B8" s="4">
        <f t="shared" si="2"/>
        <v>139.22082138061523</v>
      </c>
      <c r="C8" s="4">
        <f t="shared" si="0"/>
        <v>696.10410690307617</v>
      </c>
      <c r="D8" s="4">
        <f t="shared" si="3"/>
        <v>92.610410690307617</v>
      </c>
      <c r="E8" s="4">
        <f t="shared" si="1"/>
        <v>231.52602672576904</v>
      </c>
      <c r="F8" s="1">
        <v>0</v>
      </c>
      <c r="H8" t="s">
        <v>28</v>
      </c>
      <c r="I8" s="1">
        <v>1200</v>
      </c>
      <c r="J8" t="s">
        <v>10</v>
      </c>
    </row>
    <row r="9" spans="1:10" x14ac:dyDescent="0.25">
      <c r="A9">
        <v>8</v>
      </c>
      <c r="B9" s="4">
        <f t="shared" si="2"/>
        <v>138.45780801773071</v>
      </c>
      <c r="C9" s="4">
        <f t="shared" si="0"/>
        <v>692.28904008865356</v>
      </c>
      <c r="D9" s="4">
        <f t="shared" si="3"/>
        <v>92.228904008865356</v>
      </c>
      <c r="E9" s="4">
        <f t="shared" si="1"/>
        <v>230.57226002216339</v>
      </c>
      <c r="F9" s="1">
        <v>0</v>
      </c>
      <c r="H9" t="s">
        <v>0</v>
      </c>
      <c r="I9" s="2">
        <f>I5/I3</f>
        <v>0.5</v>
      </c>
      <c r="J9" t="s">
        <v>12</v>
      </c>
    </row>
    <row r="10" spans="1:10" x14ac:dyDescent="0.25">
      <c r="A10">
        <v>9</v>
      </c>
      <c r="B10" s="4">
        <f t="shared" si="2"/>
        <v>138.17167800664902</v>
      </c>
      <c r="C10" s="4">
        <f t="shared" si="0"/>
        <v>690.85839003324509</v>
      </c>
      <c r="D10" s="4">
        <f t="shared" si="3"/>
        <v>92.085839003324509</v>
      </c>
      <c r="E10" s="4">
        <f t="shared" si="1"/>
        <v>230.21459750831127</v>
      </c>
      <c r="F10" s="1">
        <v>0</v>
      </c>
      <c r="H10" t="s">
        <v>3</v>
      </c>
      <c r="I10" s="2">
        <f>I4/I5+I6</f>
        <v>115</v>
      </c>
      <c r="J10" t="s">
        <v>10</v>
      </c>
    </row>
    <row r="11" spans="1:10" x14ac:dyDescent="0.25">
      <c r="A11">
        <v>10</v>
      </c>
      <c r="B11" s="4">
        <f t="shared" si="2"/>
        <v>138.06437925249338</v>
      </c>
      <c r="C11" s="4">
        <f t="shared" si="0"/>
        <v>690.32189626246691</v>
      </c>
      <c r="D11" s="4">
        <f t="shared" si="3"/>
        <v>92.032189626246691</v>
      </c>
      <c r="E11" s="4">
        <f t="shared" si="1"/>
        <v>230.08047406561673</v>
      </c>
      <c r="F11" s="1">
        <v>0</v>
      </c>
      <c r="H11" t="s">
        <v>25</v>
      </c>
      <c r="I11" s="2">
        <f>I9-I1-I2</f>
        <v>0.1</v>
      </c>
      <c r="J11" t="s">
        <v>12</v>
      </c>
    </row>
    <row r="12" spans="1:10" x14ac:dyDescent="0.25">
      <c r="A12">
        <v>11</v>
      </c>
      <c r="B12" s="4">
        <f t="shared" si="2"/>
        <v>138.02414221968502</v>
      </c>
      <c r="C12" s="4">
        <f t="shared" si="0"/>
        <v>690.12071109842509</v>
      </c>
      <c r="D12" s="4">
        <f t="shared" si="3"/>
        <v>92.012071109842509</v>
      </c>
      <c r="E12" s="4">
        <f t="shared" si="1"/>
        <v>230.03017777460627</v>
      </c>
      <c r="F12" s="1">
        <v>0</v>
      </c>
      <c r="H12" t="s">
        <v>24</v>
      </c>
      <c r="I12" s="2">
        <f>1/I5-1/I7</f>
        <v>1.9047619047619049E-2</v>
      </c>
      <c r="J12" s="3" t="s">
        <v>26</v>
      </c>
    </row>
    <row r="13" spans="1:10" x14ac:dyDescent="0.25">
      <c r="A13">
        <v>12</v>
      </c>
      <c r="B13" s="4">
        <f t="shared" si="2"/>
        <v>138.00905333238188</v>
      </c>
      <c r="C13" s="4">
        <f t="shared" si="0"/>
        <v>690.04526666190941</v>
      </c>
      <c r="D13" s="4">
        <f t="shared" si="3"/>
        <v>92.004526666190941</v>
      </c>
      <c r="E13" s="4">
        <f t="shared" si="1"/>
        <v>230.01131666547735</v>
      </c>
      <c r="F13" s="1">
        <v>0</v>
      </c>
      <c r="H13" t="s">
        <v>5</v>
      </c>
      <c r="I13" s="2">
        <f>IF(I11&gt;0,2*I10*I1/I11,"N/A")</f>
        <v>690</v>
      </c>
      <c r="J13" t="s">
        <v>10</v>
      </c>
    </row>
    <row r="14" spans="1:10" x14ac:dyDescent="0.25">
      <c r="A14">
        <v>13</v>
      </c>
      <c r="B14" s="4">
        <f t="shared" si="2"/>
        <v>138.00339499964321</v>
      </c>
      <c r="C14" s="4">
        <f t="shared" si="0"/>
        <v>690.01697499821603</v>
      </c>
      <c r="D14" s="4">
        <f t="shared" si="3"/>
        <v>92.001697499821603</v>
      </c>
      <c r="E14" s="4">
        <f t="shared" si="1"/>
        <v>230.00424374955401</v>
      </c>
      <c r="F14" s="1">
        <v>0</v>
      </c>
      <c r="H14" t="s">
        <v>6</v>
      </c>
      <c r="I14" s="2">
        <f>IF(I11&gt;0,2*I10*I2/I11,"N/A")</f>
        <v>230</v>
      </c>
      <c r="J14" t="s">
        <v>10</v>
      </c>
    </row>
    <row r="15" spans="1:10" x14ac:dyDescent="0.25">
      <c r="A15">
        <v>14</v>
      </c>
      <c r="B15" s="4">
        <f t="shared" si="2"/>
        <v>138.0012731248662</v>
      </c>
      <c r="C15" s="4">
        <f t="shared" si="0"/>
        <v>690.00636562433101</v>
      </c>
      <c r="D15" s="4">
        <f t="shared" si="3"/>
        <v>92.000636562433101</v>
      </c>
      <c r="E15" s="4">
        <f t="shared" si="1"/>
        <v>230.00159140608275</v>
      </c>
      <c r="F15" s="1">
        <v>0</v>
      </c>
      <c r="H15" t="s">
        <v>14</v>
      </c>
      <c r="I15" s="2">
        <f>(I9-I1)*I13</f>
        <v>138</v>
      </c>
      <c r="J15" t="s">
        <v>27</v>
      </c>
    </row>
    <row r="16" spans="1:10" x14ac:dyDescent="0.25">
      <c r="A16">
        <v>15</v>
      </c>
      <c r="B16" s="4">
        <f t="shared" si="2"/>
        <v>138.00047742182483</v>
      </c>
      <c r="C16" s="4">
        <f t="shared" si="0"/>
        <v>690.00238710912413</v>
      </c>
      <c r="D16" s="4">
        <f t="shared" si="3"/>
        <v>92.000238710912413</v>
      </c>
      <c r="E16" s="4">
        <f t="shared" si="1"/>
        <v>230.00059677728103</v>
      </c>
      <c r="F16" s="1">
        <v>0</v>
      </c>
      <c r="H16" t="s">
        <v>15</v>
      </c>
      <c r="I16" s="2">
        <f>(I9-I2)*I14</f>
        <v>92</v>
      </c>
      <c r="J16" t="s">
        <v>27</v>
      </c>
    </row>
    <row r="17" spans="1:10" x14ac:dyDescent="0.25">
      <c r="A17">
        <v>16</v>
      </c>
      <c r="B17" s="4">
        <f t="shared" si="2"/>
        <v>138.00017903318431</v>
      </c>
      <c r="C17" s="4">
        <f t="shared" si="0"/>
        <v>690.00089516592152</v>
      </c>
      <c r="D17" s="4">
        <f t="shared" si="3"/>
        <v>92.000089516592155</v>
      </c>
      <c r="E17" s="4">
        <f t="shared" si="1"/>
        <v>230.00022379148038</v>
      </c>
      <c r="F17" s="1">
        <v>0</v>
      </c>
      <c r="H17" t="s">
        <v>17</v>
      </c>
      <c r="I17" s="2">
        <f>(I15+I16)/2</f>
        <v>115</v>
      </c>
      <c r="J17" t="s">
        <v>27</v>
      </c>
    </row>
    <row r="18" spans="1:10" x14ac:dyDescent="0.25">
      <c r="A18">
        <v>17</v>
      </c>
      <c r="B18" s="4">
        <f t="shared" si="2"/>
        <v>138.00006713744412</v>
      </c>
      <c r="C18" s="4">
        <f t="shared" si="0"/>
        <v>690.00033568722051</v>
      </c>
      <c r="D18" s="4">
        <f t="shared" si="3"/>
        <v>92.00003356872206</v>
      </c>
      <c r="E18" s="4">
        <f t="shared" si="1"/>
        <v>230.00008392180513</v>
      </c>
      <c r="F18" s="1">
        <v>0</v>
      </c>
      <c r="H18" t="s">
        <v>23</v>
      </c>
      <c r="I18" s="2">
        <f>I13+I14+2*I10</f>
        <v>1150</v>
      </c>
      <c r="J18" t="s">
        <v>10</v>
      </c>
    </row>
    <row r="19" spans="1:10" x14ac:dyDescent="0.25">
      <c r="A19">
        <v>18</v>
      </c>
      <c r="B19" s="4">
        <f t="shared" si="2"/>
        <v>138.00002517654153</v>
      </c>
      <c r="C19" s="4">
        <f t="shared" si="0"/>
        <v>690.00012588270761</v>
      </c>
      <c r="D19" s="4">
        <f t="shared" si="3"/>
        <v>92.000012588270764</v>
      </c>
      <c r="E19" s="4">
        <f t="shared" si="1"/>
        <v>230.0000314706769</v>
      </c>
      <c r="F19" s="1">
        <v>0</v>
      </c>
      <c r="H19" t="s">
        <v>18</v>
      </c>
      <c r="I19" s="2">
        <f>I17-(I15*I13+I16*I14)/(2*I18)</f>
        <v>64.400000000000006</v>
      </c>
      <c r="J19" t="s">
        <v>27</v>
      </c>
    </row>
    <row r="20" spans="1:10" x14ac:dyDescent="0.25">
      <c r="A20">
        <v>19</v>
      </c>
      <c r="B20" s="4">
        <f t="shared" si="2"/>
        <v>138.00000944120308</v>
      </c>
      <c r="C20" s="4">
        <f t="shared" si="0"/>
        <v>690.00004720601532</v>
      </c>
      <c r="D20" s="4">
        <f t="shared" si="3"/>
        <v>92.000004720601538</v>
      </c>
      <c r="E20" s="4">
        <f t="shared" si="1"/>
        <v>230.00001180150383</v>
      </c>
      <c r="F20" s="1">
        <v>0</v>
      </c>
      <c r="H20" t="s">
        <v>19</v>
      </c>
      <c r="I20" s="2">
        <f>I12*((I1+I2)*I4+(I1*I15+I2*I16)*(I3/2))</f>
        <v>51.771428571428579</v>
      </c>
      <c r="J20" t="s">
        <v>27</v>
      </c>
    </row>
    <row r="21" spans="1:10" x14ac:dyDescent="0.25">
      <c r="A21">
        <v>20</v>
      </c>
      <c r="B21" s="4">
        <f t="shared" si="2"/>
        <v>138.00000354045113</v>
      </c>
      <c r="C21" s="4">
        <f t="shared" si="0"/>
        <v>690.0000177022556</v>
      </c>
      <c r="D21" s="4">
        <f t="shared" si="3"/>
        <v>92.000001770225566</v>
      </c>
      <c r="E21" s="4">
        <f t="shared" si="1"/>
        <v>230.0000044255639</v>
      </c>
      <c r="F21" s="1">
        <v>0</v>
      </c>
      <c r="H21" t="s">
        <v>21</v>
      </c>
      <c r="I21" s="2">
        <f>I19+I20</f>
        <v>116.17142857142858</v>
      </c>
      <c r="J21" t="s">
        <v>27</v>
      </c>
    </row>
    <row r="22" spans="1:10" x14ac:dyDescent="0.25">
      <c r="H22" t="s">
        <v>29</v>
      </c>
      <c r="I22" s="5">
        <f>I21/(I1+I2)</f>
        <v>290.42857142857144</v>
      </c>
      <c r="J22" t="s">
        <v>30</v>
      </c>
    </row>
  </sheetData>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066C66C21BEF4DA5FF9FE4B19C90C5" ma:contentTypeVersion="19" ma:contentTypeDescription="Create a new document." ma:contentTypeScope="" ma:versionID="4af1a90c963b4b54f4b5dcf128fccf75">
  <xsd:schema xmlns:xsd="http://www.w3.org/2001/XMLSchema" xmlns:xs="http://www.w3.org/2001/XMLSchema" xmlns:p="http://schemas.microsoft.com/office/2006/metadata/properties" xmlns:ns2="99473c81-f1be-44ec-b35a-081ba5dc1748" xmlns:ns3="3c8c798b-c680-4c2c-9071-f0afa7204aeb" targetNamespace="http://schemas.microsoft.com/office/2006/metadata/properties" ma:root="true" ma:fieldsID="0fa1fe6fffaa5e3f28e2b3bbf2b0d43f" ns2:_="" ns3:_="">
    <xsd:import namespace="99473c81-f1be-44ec-b35a-081ba5dc1748"/>
    <xsd:import namespace="3c8c798b-c680-4c2c-9071-f0afa7204aeb"/>
    <xsd:element name="properties">
      <xsd:complexType>
        <xsd:sequence>
          <xsd:element name="documentManagement">
            <xsd:complexType>
              <xsd:all>
                <xsd:element ref="ns2:LastSync"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GrantedUserAccess" minOccurs="0"/>
                <xsd:element ref="ns2:Link" minOccurs="0"/>
                <xsd:element ref="ns2:Sync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473c81-f1be-44ec-b35a-081ba5dc1748" elementFormDefault="qualified">
    <xsd:import namespace="http://schemas.microsoft.com/office/2006/documentManagement/types"/>
    <xsd:import namespace="http://schemas.microsoft.com/office/infopath/2007/PartnerControls"/>
    <xsd:element name="LastSync" ma:index="8" nillable="true" ma:displayName="LastSync" ma:format="DateTime" ma:internalName="LastSync">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d3d128b-9ae0-43bc-bb56-1c8870922130"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GrantedUserAccess" ma:index="24" nillable="true" ma:displayName="Granted User Access" ma:default="0" ma:format="Dropdown" ma:internalName="GrantedUserAccess">
      <xsd:simpleType>
        <xsd:restriction base="dms:Boolean"/>
      </xsd:simpleType>
    </xsd:element>
    <xsd:element name="Link" ma:index="25" nillable="true" ma:displayName="Link" ma:format="Dropdown" ma:internalName="Link">
      <xsd:simpleType>
        <xsd:restriction base="dms:Note">
          <xsd:maxLength value="255"/>
        </xsd:restriction>
      </xsd:simpleType>
    </xsd:element>
    <xsd:element name="SyncStatus" ma:index="26" nillable="true" ma:displayName="Sync Status" ma:default="Needs to by syncd" ma:format="Dropdown" ma:internalName="SyncStatus">
      <xsd:simpleType>
        <xsd:restriction base="dms:Choice">
          <xsd:enumeration value="Needs to by syncd"/>
          <xsd:enumeration value="Completed and Confirmed"/>
          <xsd:enumeration value="Synced (Needs to be confirmed)"/>
          <xsd:enumeration value="Failed (Needs to be fixed)"/>
          <xsd:enumeration value="Site Has Errors (Sync 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3c8c798b-c680-4c2c-9071-f0afa7204ae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2a222e41-595b-4f22-ad51-37e9b29cb2c5}" ma:internalName="TaxCatchAll" ma:showField="CatchAllData" ma:web="3c8c798b-c680-4c2c-9071-f0afa7204a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rantedUserAccess xmlns="99473c81-f1be-44ec-b35a-081ba5dc1748">false</GrantedUserAccess>
    <SyncStatus xmlns="99473c81-f1be-44ec-b35a-081ba5dc1748">Needs to by syncd</SyncStatus>
    <LastSync xmlns="99473c81-f1be-44ec-b35a-081ba5dc1748" xsi:nil="true"/>
    <Link xmlns="99473c81-f1be-44ec-b35a-081ba5dc1748" xsi:nil="true"/>
    <lcf76f155ced4ddcb4097134ff3c332f xmlns="99473c81-f1be-44ec-b35a-081ba5dc1748">
      <Terms xmlns="http://schemas.microsoft.com/office/infopath/2007/PartnerControls"/>
    </lcf76f155ced4ddcb4097134ff3c332f>
    <TaxCatchAll xmlns="3c8c798b-c680-4c2c-9071-f0afa7204aeb" xsi:nil="true"/>
  </documentManagement>
</p:properties>
</file>

<file path=customXml/itemProps1.xml><?xml version="1.0" encoding="utf-8"?>
<ds:datastoreItem xmlns:ds="http://schemas.openxmlformats.org/officeDocument/2006/customXml" ds:itemID="{DA288586-D11B-4D49-8D23-1DFF8AF559A2}"/>
</file>

<file path=customXml/itemProps2.xml><?xml version="1.0" encoding="utf-8"?>
<ds:datastoreItem xmlns:ds="http://schemas.openxmlformats.org/officeDocument/2006/customXml" ds:itemID="{7A945808-7992-47B6-825E-249B8E0FA8CA}"/>
</file>

<file path=customXml/itemProps3.xml><?xml version="1.0" encoding="utf-8"?>
<ds:datastoreItem xmlns:ds="http://schemas.openxmlformats.org/officeDocument/2006/customXml" ds:itemID="{53815A39-7F30-4650-83A5-D550CCE06E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awashburn</dc:creator>
  <cp:lastModifiedBy>Washburn, Alan (CIV)</cp:lastModifiedBy>
  <dcterms:created xsi:type="dcterms:W3CDTF">2020-08-01T01:46:50Z</dcterms:created>
  <dcterms:modified xsi:type="dcterms:W3CDTF">2020-12-21T20:12:59Z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0x0101003F066C66C21BEF4DA5FF9FE4B19C90C5</vt:lpwstr>
  </property>
</Properties>
</file>