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Z:\Files\excel workbooks\"/>
    </mc:Choice>
  </mc:AlternateContent>
  <xr:revisionPtr revIDLastSave="0" documentId="13_ncr:1_{C2E02B58-8D29-4186-BFF8-D6F9114CE83D}" xr6:coauthVersionLast="45" xr6:coauthVersionMax="45" xr10:uidLastSave="{00000000-0000-0000-0000-000000000000}"/>
  <bookViews>
    <workbookView xWindow="765" yWindow="750" windowWidth="15330" windowHeight="10890" xr2:uid="{1F594027-D5CB-4D37-B4A3-D525650FCD96}"/>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22" i="1" l="1"/>
  <c r="B2" i="1" l="1"/>
  <c r="I11" i="1" l="1"/>
  <c r="I9" i="1"/>
  <c r="C2" i="1" l="1"/>
  <c r="I12" i="1"/>
  <c r="I10" i="1" l="1"/>
  <c r="D2" i="1" l="1"/>
  <c r="I14" i="1"/>
  <c r="I16" i="1" s="1"/>
  <c r="I13" i="1"/>
  <c r="E2" i="1"/>
  <c r="B3" i="1" s="1"/>
  <c r="C3" i="1" s="1"/>
  <c r="D3" i="1" l="1"/>
  <c r="E3" i="1" s="1"/>
  <c r="B4" i="1" s="1"/>
  <c r="C4" i="1" s="1"/>
  <c r="I18" i="1"/>
  <c r="I15" i="1"/>
  <c r="D4" i="1" l="1"/>
  <c r="E4" i="1" s="1"/>
  <c r="B5" i="1" s="1"/>
  <c r="C5" i="1" s="1"/>
  <c r="I20" i="1"/>
  <c r="I17" i="1"/>
  <c r="I19" i="1" s="1"/>
  <c r="I21" i="1" l="1"/>
  <c r="D5" i="1"/>
  <c r="E5" i="1" s="1"/>
  <c r="B6" i="1" s="1"/>
  <c r="C6" i="1" s="1"/>
  <c r="D6" i="1" l="1"/>
  <c r="E6" i="1" s="1"/>
  <c r="B7" i="1" s="1"/>
  <c r="C7" i="1" s="1"/>
  <c r="D7" i="1" l="1"/>
  <c r="E7" i="1" s="1"/>
  <c r="B8" i="1" s="1"/>
  <c r="C8" i="1" s="1"/>
  <c r="D8" i="1" l="1"/>
  <c r="E8" i="1" s="1"/>
  <c r="B9" i="1" s="1"/>
  <c r="C9" i="1" s="1"/>
  <c r="D9" i="1" l="1"/>
  <c r="E9" i="1" s="1"/>
  <c r="B10" i="1" s="1"/>
  <c r="C10" i="1" s="1"/>
  <c r="D10" i="1" l="1"/>
  <c r="E10" i="1" s="1"/>
  <c r="B11" i="1" s="1"/>
  <c r="C11" i="1" s="1"/>
  <c r="D11" i="1" l="1"/>
  <c r="E11" i="1" s="1"/>
  <c r="B12" i="1" s="1"/>
  <c r="C12" i="1" s="1"/>
  <c r="D12" i="1" l="1"/>
  <c r="E12" i="1" s="1"/>
  <c r="B13" i="1" s="1"/>
  <c r="C13" i="1" s="1"/>
  <c r="D13" i="1" l="1"/>
  <c r="E13" i="1" s="1"/>
  <c r="B14" i="1" s="1"/>
  <c r="C14" i="1" s="1"/>
  <c r="D14" i="1" l="1"/>
  <c r="E14" i="1" s="1"/>
  <c r="B15" i="1" s="1"/>
  <c r="C15" i="1" s="1"/>
  <c r="D15" i="1" l="1"/>
  <c r="E15" i="1" s="1"/>
  <c r="B16" i="1" s="1"/>
  <c r="C16" i="1" s="1"/>
  <c r="D16" i="1" l="1"/>
  <c r="E16" i="1" s="1"/>
  <c r="B17" i="1" s="1"/>
  <c r="C17" i="1" s="1"/>
  <c r="D17" i="1" l="1"/>
  <c r="E17" i="1" s="1"/>
  <c r="B18" i="1" s="1"/>
  <c r="C18" i="1" s="1"/>
  <c r="D18" i="1" l="1"/>
  <c r="E18" i="1" s="1"/>
  <c r="B19" i="1" s="1"/>
  <c r="C19" i="1" s="1"/>
  <c r="D19" i="1" l="1"/>
  <c r="E19" i="1" s="1"/>
  <c r="B20" i="1" s="1"/>
  <c r="C20" i="1" s="1"/>
  <c r="D20" i="1" l="1"/>
  <c r="E20" i="1" s="1"/>
  <c r="B21" i="1" s="1"/>
  <c r="C21" i="1" s="1"/>
  <c r="D21" i="1" l="1"/>
  <c r="E21"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Washburn, Alan (CIV)</author>
    <author>awashburn</author>
  </authors>
  <commentList>
    <comment ref="B1" authorId="0" shapeId="0" xr:uid="{DBDD7F92-ACFF-4D85-A5E2-863DA645B571}">
      <text>
        <r>
          <rPr>
            <b/>
            <sz val="9"/>
            <color indexed="81"/>
            <rFont val="Tahoma"/>
            <family val="2"/>
          </rPr>
          <t>Washburn, Alan (CIV):</t>
        </r>
        <r>
          <rPr>
            <sz val="9"/>
            <color indexed="81"/>
            <rFont val="Tahoma"/>
            <family val="2"/>
          </rPr>
          <t xml:space="preserve">
Simulated queue at A when sign turns from Stop to Slow</t>
        </r>
      </text>
    </comment>
    <comment ref="C1" authorId="0" shapeId="0" xr:uid="{794B8216-562A-4811-AFCE-6DFBA736F100}">
      <text>
        <r>
          <rPr>
            <b/>
            <sz val="9"/>
            <color indexed="81"/>
            <rFont val="Tahoma"/>
            <family val="2"/>
          </rPr>
          <t>Washburn, Alan (CIV):</t>
        </r>
        <r>
          <rPr>
            <sz val="9"/>
            <color indexed="81"/>
            <rFont val="Tahoma"/>
            <family val="2"/>
          </rPr>
          <t xml:space="preserve">
Simulated time from A Slow to A Stop (time to clear the queue at A)</t>
        </r>
      </text>
    </comment>
    <comment ref="F1" authorId="0" shapeId="0" xr:uid="{DED9F6D5-D2C7-4C95-AEA8-235AB47B0BC2}">
      <text>
        <r>
          <rPr>
            <b/>
            <sz val="9"/>
            <color indexed="81"/>
            <rFont val="Tahoma"/>
            <family val="2"/>
          </rPr>
          <t>Washburn, Alan (CIV):</t>
        </r>
        <r>
          <rPr>
            <sz val="9"/>
            <color indexed="81"/>
            <rFont val="Tahoma"/>
            <family val="2"/>
          </rPr>
          <t xml:space="preserve">
Time at the end of each cycle when both lanes are closed, if any.</t>
        </r>
      </text>
    </comment>
    <comment ref="H1" authorId="1" shapeId="0" xr:uid="{A10D76B0-42D2-4B1E-BF5B-E32E6F6CB012}">
      <text>
        <r>
          <rPr>
            <b/>
            <sz val="9"/>
            <color indexed="81"/>
            <rFont val="Tahoma"/>
            <family val="2"/>
          </rPr>
          <t>awashburn:</t>
        </r>
        <r>
          <rPr>
            <sz val="9"/>
            <color indexed="81"/>
            <rFont val="Tahoma"/>
            <family val="2"/>
          </rPr>
          <t xml:space="preserve">
Arrival rate at A end</t>
        </r>
      </text>
    </comment>
    <comment ref="H2" authorId="1" shapeId="0" xr:uid="{41CFEEF2-C469-4571-9525-2336F1120989}">
      <text>
        <r>
          <rPr>
            <b/>
            <sz val="9"/>
            <color indexed="81"/>
            <rFont val="Tahoma"/>
            <family val="2"/>
          </rPr>
          <t>awashburn:</t>
        </r>
        <r>
          <rPr>
            <sz val="9"/>
            <color indexed="81"/>
            <rFont val="Tahoma"/>
            <family val="2"/>
          </rPr>
          <t xml:space="preserve">
Arrival rate at B end</t>
        </r>
      </text>
    </comment>
    <comment ref="H3" authorId="1" shapeId="0" xr:uid="{3297AE13-5928-4C1D-83EB-069B8F4D588E}">
      <text>
        <r>
          <rPr>
            <b/>
            <sz val="9"/>
            <color indexed="81"/>
            <rFont val="Tahoma"/>
            <family val="2"/>
          </rPr>
          <t>awashburn:</t>
        </r>
        <r>
          <rPr>
            <sz val="9"/>
            <color indexed="81"/>
            <rFont val="Tahoma"/>
            <family val="2"/>
          </rPr>
          <t xml:space="preserve">
Vehicle separation when following pilot car</t>
        </r>
      </text>
    </comment>
    <comment ref="H4" authorId="1" shapeId="0" xr:uid="{245DC951-78D2-4808-8BDD-99E38D5B5B67}">
      <text>
        <r>
          <rPr>
            <b/>
            <sz val="9"/>
            <color indexed="81"/>
            <rFont val="Tahoma"/>
            <family val="2"/>
          </rPr>
          <t>awashburn:</t>
        </r>
        <r>
          <rPr>
            <sz val="9"/>
            <color indexed="81"/>
            <rFont val="Tahoma"/>
            <family val="2"/>
          </rPr>
          <t xml:space="preserve">
Length of closed lane</t>
        </r>
      </text>
    </comment>
    <comment ref="H5" authorId="1" shapeId="0" xr:uid="{60B079FF-1D36-4412-9C73-1B9C1BA5F449}">
      <text>
        <r>
          <rPr>
            <b/>
            <sz val="9"/>
            <color indexed="81"/>
            <rFont val="Tahoma"/>
            <family val="2"/>
          </rPr>
          <t>awashburn:</t>
        </r>
        <r>
          <rPr>
            <sz val="9"/>
            <color indexed="81"/>
            <rFont val="Tahoma"/>
            <family val="2"/>
          </rPr>
          <t xml:space="preserve">
Pilot speed</t>
        </r>
      </text>
    </comment>
    <comment ref="H6" authorId="1" shapeId="0" xr:uid="{B16A0922-94A7-4B40-9EB2-68D84E59F580}">
      <text>
        <r>
          <rPr>
            <b/>
            <sz val="9"/>
            <color indexed="81"/>
            <rFont val="Tahoma"/>
            <family val="2"/>
          </rPr>
          <t>awashburn:</t>
        </r>
        <r>
          <rPr>
            <sz val="9"/>
            <color indexed="81"/>
            <rFont val="Tahoma"/>
            <family val="2"/>
          </rPr>
          <t xml:space="preserve">
Pilot turnaround time</t>
        </r>
      </text>
    </comment>
    <comment ref="H7" authorId="1" shapeId="0" xr:uid="{CB7D1B50-4EDC-4841-BDBD-32CBEBDB88A7}">
      <text>
        <r>
          <rPr>
            <b/>
            <sz val="9"/>
            <color indexed="81"/>
            <rFont val="Tahoma"/>
            <family val="2"/>
          </rPr>
          <t>awashburn:</t>
        </r>
        <r>
          <rPr>
            <sz val="9"/>
            <color indexed="81"/>
            <rFont val="Tahoma"/>
            <family val="2"/>
          </rPr>
          <t xml:space="preserve">
Normal speed on unimpeded highway</t>
        </r>
      </text>
    </comment>
    <comment ref="H8" authorId="0" shapeId="0" xr:uid="{58873463-50C9-4EE8-91EF-B83A60935F80}">
      <text>
        <r>
          <rPr>
            <b/>
            <sz val="9"/>
            <color indexed="81"/>
            <rFont val="Tahoma"/>
            <family val="2"/>
          </rPr>
          <t>Washburn, Alan (CIV):</t>
        </r>
        <r>
          <rPr>
            <sz val="9"/>
            <color indexed="81"/>
            <rFont val="Tahoma"/>
            <family val="2"/>
          </rPr>
          <t xml:space="preserve">
Initial period when both lanes are closed.</t>
        </r>
      </text>
    </comment>
    <comment ref="H9" authorId="1" shapeId="0" xr:uid="{0F9DD2C2-2596-4725-84FB-74E8736D98E3}">
      <text>
        <r>
          <rPr>
            <b/>
            <sz val="9"/>
            <color indexed="81"/>
            <rFont val="Tahoma"/>
            <family val="2"/>
          </rPr>
          <t>awashburn:</t>
        </r>
        <r>
          <rPr>
            <sz val="9"/>
            <color indexed="81"/>
            <rFont val="Tahoma"/>
            <family val="2"/>
          </rPr>
          <t xml:space="preserve">
The rate at which cars pass when following the pilot</t>
        </r>
      </text>
    </comment>
    <comment ref="H10" authorId="1" shapeId="0" xr:uid="{EBCE73A8-CE58-4BC9-83F8-8F8DE2BD6FD6}">
      <text>
        <r>
          <rPr>
            <b/>
            <sz val="9"/>
            <color indexed="81"/>
            <rFont val="Tahoma"/>
            <family val="2"/>
          </rPr>
          <t>awashburn:</t>
        </r>
        <r>
          <rPr>
            <sz val="9"/>
            <color indexed="81"/>
            <rFont val="Tahoma"/>
            <family val="2"/>
          </rPr>
          <t xml:space="preserve">
Pilot transit plus turnaround time.</t>
        </r>
      </text>
    </comment>
    <comment ref="H11" authorId="1" shapeId="0" xr:uid="{0308DC13-7587-4932-9322-6A0D2A0E20DB}">
      <text>
        <r>
          <rPr>
            <b/>
            <sz val="9"/>
            <color indexed="81"/>
            <rFont val="Tahoma"/>
            <family val="2"/>
          </rPr>
          <t>awashburn:</t>
        </r>
        <r>
          <rPr>
            <sz val="9"/>
            <color indexed="81"/>
            <rFont val="Tahoma"/>
            <family val="2"/>
          </rPr>
          <t xml:space="preserve">
Excess capacity</t>
        </r>
      </text>
    </comment>
    <comment ref="H12" authorId="1" shapeId="0" xr:uid="{7A3C40BD-9F21-4B30-92D4-7AD9F6CB72AF}">
      <text>
        <r>
          <rPr>
            <b/>
            <sz val="9"/>
            <color indexed="81"/>
            <rFont val="Tahoma"/>
            <family val="2"/>
          </rPr>
          <t>awashburn:</t>
        </r>
        <r>
          <rPr>
            <sz val="9"/>
            <color indexed="81"/>
            <rFont val="Tahoma"/>
            <family val="2"/>
          </rPr>
          <t xml:space="preserve">
Converts feet driven behind pilot to seconds wasted.
</t>
        </r>
      </text>
    </comment>
    <comment ref="H13" authorId="1" shapeId="0" xr:uid="{9F9C7180-4C05-4CF0-A0F4-D00DED000251}">
      <text>
        <r>
          <rPr>
            <b/>
            <sz val="9"/>
            <color indexed="81"/>
            <rFont val="Tahoma"/>
            <family val="2"/>
          </rPr>
          <t>awashburn:</t>
        </r>
        <r>
          <rPr>
            <sz val="9"/>
            <color indexed="81"/>
            <rFont val="Tahoma"/>
            <family val="2"/>
          </rPr>
          <t xml:space="preserve">
Equilibrium time to clear queue at A</t>
        </r>
      </text>
    </comment>
    <comment ref="H14" authorId="1" shapeId="0" xr:uid="{4F65B870-026C-40A6-BAC8-0642B23446E1}">
      <text>
        <r>
          <rPr>
            <b/>
            <sz val="9"/>
            <color indexed="81"/>
            <rFont val="Tahoma"/>
            <family val="2"/>
          </rPr>
          <t>awashburn:</t>
        </r>
        <r>
          <rPr>
            <sz val="9"/>
            <color indexed="81"/>
            <rFont val="Tahoma"/>
            <family val="2"/>
          </rPr>
          <t xml:space="preserve">
Equilibrium time to clear quque at B</t>
        </r>
      </text>
    </comment>
    <comment ref="H15" authorId="1" shapeId="0" xr:uid="{DCB86E34-A420-4D18-AEE7-C0F3AFD3CD84}">
      <text>
        <r>
          <rPr>
            <b/>
            <sz val="9"/>
            <color indexed="81"/>
            <rFont val="Tahoma"/>
            <family val="2"/>
          </rPr>
          <t>awashburn:</t>
        </r>
        <r>
          <rPr>
            <sz val="9"/>
            <color indexed="81"/>
            <rFont val="Tahoma"/>
            <family val="2"/>
          </rPr>
          <t xml:space="preserve">
Maximum queue at A</t>
        </r>
      </text>
    </comment>
    <comment ref="H16" authorId="1" shapeId="0" xr:uid="{53CE3012-4B6C-4C75-90A8-DBFCD4436ECC}">
      <text>
        <r>
          <rPr>
            <b/>
            <sz val="9"/>
            <color indexed="81"/>
            <rFont val="Tahoma"/>
            <family val="2"/>
          </rPr>
          <t>awashburn:</t>
        </r>
        <r>
          <rPr>
            <sz val="9"/>
            <color indexed="81"/>
            <rFont val="Tahoma"/>
            <family val="2"/>
          </rPr>
          <t xml:space="preserve">
Maximum queue at B</t>
        </r>
      </text>
    </comment>
    <comment ref="H17" authorId="1" shapeId="0" xr:uid="{71DAA813-A3F1-45D0-977E-5811277612BF}">
      <text>
        <r>
          <rPr>
            <b/>
            <sz val="9"/>
            <color indexed="81"/>
            <rFont val="Tahoma"/>
            <family val="2"/>
          </rPr>
          <t>awashburn:</t>
        </r>
        <r>
          <rPr>
            <sz val="9"/>
            <color indexed="81"/>
            <rFont val="Tahoma"/>
            <family val="2"/>
          </rPr>
          <t xml:space="preserve">
Average of QA and QB</t>
        </r>
      </text>
    </comment>
    <comment ref="H18" authorId="1" shapeId="0" xr:uid="{CB7D83D4-90F9-418D-84FA-47C933FDC36C}">
      <text>
        <r>
          <rPr>
            <b/>
            <sz val="9"/>
            <color indexed="81"/>
            <rFont val="Tahoma"/>
            <family val="2"/>
          </rPr>
          <t>awashburn:</t>
        </r>
        <r>
          <rPr>
            <sz val="9"/>
            <color indexed="81"/>
            <rFont val="Tahoma"/>
            <family val="2"/>
          </rPr>
          <t xml:space="preserve">
The equilibrium cycle length</t>
        </r>
      </text>
    </comment>
    <comment ref="H19" authorId="1" shapeId="0" xr:uid="{DED4374A-1573-4B5D-BF52-6E79440EEDE7}">
      <text>
        <r>
          <rPr>
            <b/>
            <sz val="9"/>
            <color indexed="81"/>
            <rFont val="Tahoma"/>
            <family val="2"/>
          </rPr>
          <t>awashburn:</t>
        </r>
        <r>
          <rPr>
            <sz val="9"/>
            <color indexed="81"/>
            <rFont val="Tahoma"/>
            <family val="2"/>
          </rPr>
          <t xml:space="preserve">
The average number of cars that are not moving.
</t>
        </r>
      </text>
    </comment>
    <comment ref="H20" authorId="1" shapeId="0" xr:uid="{6F5BB3EE-76F8-4996-BEE4-E47AB155C3B6}">
      <text>
        <r>
          <rPr>
            <b/>
            <sz val="9"/>
            <color indexed="81"/>
            <rFont val="Tahoma"/>
            <family val="2"/>
          </rPr>
          <t>awashburn:</t>
        </r>
        <r>
          <rPr>
            <sz val="9"/>
            <color indexed="81"/>
            <rFont val="Tahoma"/>
            <family val="2"/>
          </rPr>
          <t xml:space="preserve">
The moving part of Q</t>
        </r>
      </text>
    </comment>
    <comment ref="H21" authorId="1" shapeId="0" xr:uid="{DE286248-C487-400F-A1C6-31A46099D25D}">
      <text>
        <r>
          <rPr>
            <b/>
            <sz val="9"/>
            <color indexed="81"/>
            <rFont val="Tahoma"/>
            <family val="2"/>
          </rPr>
          <t>awashburn:</t>
        </r>
        <r>
          <rPr>
            <sz val="9"/>
            <color indexed="81"/>
            <rFont val="Tahoma"/>
            <family val="2"/>
          </rPr>
          <t xml:space="preserve">
Total number of cars effectively in the road crew.</t>
        </r>
      </text>
    </comment>
    <comment ref="H22" authorId="0" shapeId="0" xr:uid="{7FAB72E4-6B14-4690-A120-9C43A231D459}">
      <text>
        <r>
          <rPr>
            <b/>
            <sz val="9"/>
            <color indexed="81"/>
            <rFont val="Tahoma"/>
            <family val="2"/>
          </rPr>
          <t>awashburn:</t>
        </r>
        <r>
          <rPr>
            <sz val="9"/>
            <color indexed="81"/>
            <rFont val="Tahoma"/>
            <family val="2"/>
          </rPr>
          <t xml:space="preserve"> Delay per arrival averaged over time
</t>
        </r>
      </text>
    </comment>
  </commentList>
</comments>
</file>

<file path=xl/sharedStrings.xml><?xml version="1.0" encoding="utf-8"?>
<sst xmlns="http://schemas.openxmlformats.org/spreadsheetml/2006/main" count="50" uniqueCount="31">
  <si>
    <t>R</t>
  </si>
  <si>
    <t>L</t>
  </si>
  <si>
    <t>V</t>
  </si>
  <si>
    <t>ta</t>
  </si>
  <si>
    <t>t</t>
  </si>
  <si>
    <t>TA</t>
  </si>
  <si>
    <t>TB</t>
  </si>
  <si>
    <t>RA</t>
  </si>
  <si>
    <t>RB</t>
  </si>
  <si>
    <t>cycle</t>
  </si>
  <si>
    <t>sec</t>
  </si>
  <si>
    <t>ft/sec</t>
  </si>
  <si>
    <t>cars/sec</t>
  </si>
  <si>
    <t>ft</t>
  </si>
  <si>
    <t>QA</t>
  </si>
  <si>
    <t>QB</t>
  </si>
  <si>
    <t>Tout</t>
  </si>
  <si>
    <t>Qavg</t>
  </si>
  <si>
    <t>stopped</t>
  </si>
  <si>
    <t>moving</t>
  </si>
  <si>
    <t>V~</t>
  </si>
  <si>
    <t>Q</t>
  </si>
  <si>
    <t>D</t>
  </si>
  <si>
    <t>C</t>
  </si>
  <si>
    <t>Δ(delta)</t>
  </si>
  <si>
    <t>E</t>
  </si>
  <si>
    <t>sec/ft</t>
  </si>
  <si>
    <t>cars</t>
  </si>
  <si>
    <t>b</t>
  </si>
  <si>
    <t>W</t>
  </si>
  <si>
    <t>seconds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</si>
</sst>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sz val="9"/>
      <color indexed="81"/>
      <name val="Tahoma"/>
      <family val="2"/>
    </font>
    <font>
      <b/>
      <sz val="9"/>
      <color indexed="81"/>
      <name val="Tahoma"/>
      <family val="2"/>
    </font>
    <font>
      <sz val="11"/>
      <color theme="1"/>
      <name val="Calibri"/>
      <family val="2"/>
    </font>
    <font>
      <sz val="11"/>
      <name val="Calibri"/>
      <family val="2"/>
      <scheme val="minor"/>
    </font>
  </fonts>
  <fills count="5">
    <fill>
      <patternFill patternType="none"/>
    </fill>
    <fill>
      <patternFill patternType="gray125"/>
    </fill>
    <fill>
      <patternFill patternType="solid">
        <fgColor theme="9" tint="0.59999389629810485"/>
        <bgColor indexed="64"/>
      </patternFill>
    </fill>
    <fill>
      <patternFill patternType="solid">
        <fgColor theme="7" tint="0.59999389629810485"/>
        <bgColor indexed="64"/>
      </patternFill>
    </fill>
    <fill>
      <patternFill patternType="solid">
        <fgColor theme="8" tint="0.59999389629810485"/>
        <bgColor indexed="64"/>
      </patternFill>
    </fill>
  </fills>
  <borders count="1">
    <border>
      <left/>
      <right/>
      <top/>
      <bottom/>
      <diagonal/>
    </border>
  </borders>
  <cellStyleXfs count="1">
    <xf numFmtId="0" fontId="0" fillId="0" borderId="0"/>
  </cellStyleXfs>
  <cellXfs count="6">
    <xf numFmtId="0" fontId="0" fillId="0" borderId="0" xfId="0"/>
    <xf numFmtId="0" fontId="0" fillId="2" borderId="0" xfId="0" applyFill="1"/>
    <xf numFmtId="0" fontId="0" fillId="3" borderId="0" xfId="0" applyFill="1"/>
    <xf numFmtId="0" fontId="3" fillId="0" borderId="0" xfId="0" applyFont="1"/>
    <xf numFmtId="0" fontId="0" fillId="4" borderId="0" xfId="0" applyFill="1"/>
    <xf numFmtId="0" fontId="4" fillId="3" borderId="0" xfId="0" applyFont="1" applyFill="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Queue size versus cycle</a:t>
            </a:r>
            <a:r>
              <a:rPr lang="en-US" baseline="0"/>
              <a:t> number</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1"/>
          <c:order val="0"/>
          <c:tx>
            <c:strRef>
              <c:f>Sheet1!$B$1</c:f>
              <c:strCache>
                <c:ptCount val="1"/>
                <c:pt idx="0">
                  <c:v>QA</c:v>
                </c:pt>
              </c:strCache>
            </c:strRef>
          </c:tx>
          <c:spPr>
            <a:ln w="28575" cap="rnd">
              <a:solidFill>
                <a:schemeClr val="tx1"/>
              </a:solidFill>
              <a:round/>
            </a:ln>
            <a:effectLst/>
          </c:spPr>
          <c:marker>
            <c:symbol val="none"/>
          </c:marker>
          <c:val>
            <c:numRef>
              <c:f>Sheet1!$B$2:$B$21</c:f>
              <c:numCache>
                <c:formatCode>General</c:formatCode>
                <c:ptCount val="20"/>
                <c:pt idx="0">
                  <c:v>360</c:v>
                </c:pt>
                <c:pt idx="1">
                  <c:v>302.625</c:v>
                </c:pt>
                <c:pt idx="2">
                  <c:v>199.734375</c:v>
                </c:pt>
                <c:pt idx="3">
                  <c:v>161.150390625</c:v>
                </c:pt>
                <c:pt idx="4">
                  <c:v>146.681396484375</c:v>
                </c:pt>
                <c:pt idx="5">
                  <c:v>141.25552368164063</c:v>
                </c:pt>
                <c:pt idx="6">
                  <c:v>139.22082138061523</c:v>
                </c:pt>
                <c:pt idx="7">
                  <c:v>138.45780801773071</c:v>
                </c:pt>
                <c:pt idx="8">
                  <c:v>138.17167800664902</c:v>
                </c:pt>
                <c:pt idx="9">
                  <c:v>138.06437925249338</c:v>
                </c:pt>
                <c:pt idx="10">
                  <c:v>138.02414221968502</c:v>
                </c:pt>
                <c:pt idx="11">
                  <c:v>138.00905333238188</c:v>
                </c:pt>
                <c:pt idx="12">
                  <c:v>138.00339499964321</c:v>
                </c:pt>
                <c:pt idx="13">
                  <c:v>138.0012731248662</c:v>
                </c:pt>
                <c:pt idx="14">
                  <c:v>138.00047742182483</c:v>
                </c:pt>
                <c:pt idx="15">
                  <c:v>138.00017903318431</c:v>
                </c:pt>
                <c:pt idx="16">
                  <c:v>138.00006713744412</c:v>
                </c:pt>
                <c:pt idx="17">
                  <c:v>138.00002517654153</c:v>
                </c:pt>
                <c:pt idx="18">
                  <c:v>138.00000944120308</c:v>
                </c:pt>
                <c:pt idx="19">
                  <c:v>138.00000354045113</c:v>
                </c:pt>
              </c:numCache>
            </c:numRef>
          </c:val>
          <c:smooth val="0"/>
          <c:extLst>
            <c:ext xmlns:c16="http://schemas.microsoft.com/office/drawing/2014/chart" uri="{C3380CC4-5D6E-409C-BE32-E72D297353CC}">
              <c16:uniqueId val="{00000001-C8D7-4A52-8DF5-574AC60DF895}"/>
            </c:ext>
          </c:extLst>
        </c:ser>
        <c:ser>
          <c:idx val="3"/>
          <c:order val="1"/>
          <c:tx>
            <c:strRef>
              <c:f>Sheet1!$D$1</c:f>
              <c:strCache>
                <c:ptCount val="1"/>
                <c:pt idx="0">
                  <c:v>QB</c:v>
                </c:pt>
              </c:strCache>
            </c:strRef>
          </c:tx>
          <c:spPr>
            <a:ln w="28575" cap="flat">
              <a:solidFill>
                <a:schemeClr val="tx2"/>
              </a:solidFill>
              <a:prstDash val="sysDot"/>
              <a:bevel/>
            </a:ln>
            <a:effectLst/>
          </c:spPr>
          <c:marker>
            <c:symbol val="none"/>
          </c:marker>
          <c:val>
            <c:numRef>
              <c:f>Sheet1!$D$2:$D$21</c:f>
              <c:numCache>
                <c:formatCode>General</c:formatCode>
                <c:ptCount val="20"/>
                <c:pt idx="0">
                  <c:v>311.5</c:v>
                </c:pt>
                <c:pt idx="1">
                  <c:v>174.3125</c:v>
                </c:pt>
                <c:pt idx="2">
                  <c:v>122.8671875</c:v>
                </c:pt>
                <c:pt idx="3">
                  <c:v>103.5751953125</c:v>
                </c:pt>
                <c:pt idx="4">
                  <c:v>96.3406982421875</c:v>
                </c:pt>
                <c:pt idx="5">
                  <c:v>93.627761840820313</c:v>
                </c:pt>
                <c:pt idx="6">
                  <c:v>92.610410690307617</c:v>
                </c:pt>
                <c:pt idx="7">
                  <c:v>92.228904008865356</c:v>
                </c:pt>
                <c:pt idx="8">
                  <c:v>92.085839003324509</c:v>
                </c:pt>
                <c:pt idx="9">
                  <c:v>92.032189626246691</c:v>
                </c:pt>
                <c:pt idx="10">
                  <c:v>92.012071109842509</c:v>
                </c:pt>
                <c:pt idx="11">
                  <c:v>92.004526666190941</c:v>
                </c:pt>
                <c:pt idx="12">
                  <c:v>92.001697499821603</c:v>
                </c:pt>
                <c:pt idx="13">
                  <c:v>92.000636562433101</c:v>
                </c:pt>
                <c:pt idx="14">
                  <c:v>92.000238710912413</c:v>
                </c:pt>
                <c:pt idx="15">
                  <c:v>92.000089516592155</c:v>
                </c:pt>
                <c:pt idx="16">
                  <c:v>92.00003356872206</c:v>
                </c:pt>
                <c:pt idx="17">
                  <c:v>92.000012588270764</c:v>
                </c:pt>
                <c:pt idx="18">
                  <c:v>92.000004720601538</c:v>
                </c:pt>
                <c:pt idx="19">
                  <c:v>92.000001770225566</c:v>
                </c:pt>
              </c:numCache>
            </c:numRef>
          </c:val>
          <c:smooth val="0"/>
          <c:extLst>
            <c:ext xmlns:c16="http://schemas.microsoft.com/office/drawing/2014/chart" uri="{C3380CC4-5D6E-409C-BE32-E72D297353CC}">
              <c16:uniqueId val="{00000003-C8D7-4A52-8DF5-574AC60DF895}"/>
            </c:ext>
          </c:extLst>
        </c:ser>
        <c:dLbls>
          <c:showLegendKey val="0"/>
          <c:showVal val="0"/>
          <c:showCatName val="0"/>
          <c:showSerName val="0"/>
          <c:showPercent val="0"/>
          <c:showBubbleSize val="0"/>
        </c:dLbls>
        <c:smooth val="0"/>
        <c:axId val="811977808"/>
        <c:axId val="811978136"/>
      </c:lineChart>
      <c:catAx>
        <c:axId val="811977808"/>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11978136"/>
        <c:crosses val="autoZero"/>
        <c:auto val="1"/>
        <c:lblAlgn val="ctr"/>
        <c:lblOffset val="100"/>
        <c:noMultiLvlLbl val="0"/>
      </c:catAx>
      <c:valAx>
        <c:axId val="81197813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1197780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10</xdr:col>
      <xdr:colOff>19050</xdr:colOff>
      <xdr:row>12</xdr:row>
      <xdr:rowOff>114300</xdr:rowOff>
    </xdr:from>
    <xdr:to>
      <xdr:col>15</xdr:col>
      <xdr:colOff>520700</xdr:colOff>
      <xdr:row>20</xdr:row>
      <xdr:rowOff>139700</xdr:rowOff>
    </xdr:to>
    <xdr:sp macro="" textlink="">
      <xdr:nvSpPr>
        <xdr:cNvPr id="2" name="TextBox 1">
          <a:extLst>
            <a:ext uri="{FF2B5EF4-FFF2-40B4-BE49-F238E27FC236}">
              <a16:creationId xmlns:a16="http://schemas.microsoft.com/office/drawing/2014/main" id="{06BB819D-7C1A-48E5-89AF-5A751D5671F4}"/>
            </a:ext>
          </a:extLst>
        </xdr:cNvPr>
        <xdr:cNvSpPr txBox="1"/>
      </xdr:nvSpPr>
      <xdr:spPr>
        <a:xfrm>
          <a:off x="6115050" y="2324100"/>
          <a:ext cx="3549650" cy="14986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Inputs for the first 20 cycles</a:t>
          </a:r>
          <a:r>
            <a:rPr lang="en-US" sz="1100" baseline="0"/>
            <a:t> are in the green colored cells of column I, units are feet and seconds. Outputs are in the blue cells. The same inputs also determine the equilibrium values in the yellow cells. The equilibrium computations are independent of the Tout data in column F, which show periods in seconds where both lanes are closed at the end of a cycle. Adjust  inputs in the green cells, leave others alone. </a:t>
          </a:r>
          <a:endParaRPr lang="en-US" sz="1100"/>
        </a:p>
      </xdr:txBody>
    </xdr:sp>
    <xdr:clientData/>
  </xdr:twoCellAnchor>
  <xdr:twoCellAnchor>
    <xdr:from>
      <xdr:col>10</xdr:col>
      <xdr:colOff>19051</xdr:colOff>
      <xdr:row>0</xdr:row>
      <xdr:rowOff>117475</xdr:rowOff>
    </xdr:from>
    <xdr:to>
      <xdr:col>15</xdr:col>
      <xdr:colOff>482601</xdr:colOff>
      <xdr:row>12</xdr:row>
      <xdr:rowOff>38100</xdr:rowOff>
    </xdr:to>
    <xdr:graphicFrame macro="">
      <xdr:nvGraphicFramePr>
        <xdr:cNvPr id="4" name="Chart 3">
          <a:extLst>
            <a:ext uri="{FF2B5EF4-FFF2-40B4-BE49-F238E27FC236}">
              <a16:creationId xmlns:a16="http://schemas.microsoft.com/office/drawing/2014/main" id="{874A281E-1C95-4BDA-9552-B240A4D802E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07DD6B-2FFE-4312-AA28-508BB1AD0E31}">
  <dimension ref="A1:J22"/>
  <sheetViews>
    <sheetView tabSelected="1" topLeftCell="A4" workbookViewId="0">
      <selection activeCell="H23" sqref="H23"/>
    </sheetView>
  </sheetViews>
  <sheetFormatPr defaultRowHeight="15" x14ac:dyDescent="0.25"/>
  <sheetData>
    <row r="1" spans="1:10" x14ac:dyDescent="0.25">
      <c r="A1" t="s">
        <v>9</v>
      </c>
      <c r="B1" t="s">
        <v>14</v>
      </c>
      <c r="C1" t="s">
        <v>5</v>
      </c>
      <c r="D1" t="s">
        <v>15</v>
      </c>
      <c r="E1" t="s">
        <v>6</v>
      </c>
      <c r="F1" t="s">
        <v>16</v>
      </c>
      <c r="H1" t="s">
        <v>7</v>
      </c>
      <c r="I1" s="1">
        <v>0.3</v>
      </c>
      <c r="J1" t="s">
        <v>12</v>
      </c>
    </row>
    <row r="2" spans="1:10" x14ac:dyDescent="0.25">
      <c r="A2">
        <v>1</v>
      </c>
      <c r="B2" s="4">
        <f>I1*I8</f>
        <v>360</v>
      </c>
      <c r="C2" s="4">
        <f t="shared" ref="C2:C21" si="0">B2/($I$9-$I$1)</f>
        <v>1800</v>
      </c>
      <c r="D2" s="4">
        <f>$I$2*(C2+I8+$I$10)</f>
        <v>311.5</v>
      </c>
      <c r="E2" s="4">
        <f t="shared" ref="E2:E21" si="1">D2/($I$9-$I$2)+F2</f>
        <v>778.75</v>
      </c>
      <c r="F2" s="1">
        <v>0</v>
      </c>
      <c r="H2" t="s">
        <v>8</v>
      </c>
      <c r="I2" s="1">
        <v>0.1</v>
      </c>
      <c r="J2" t="s">
        <v>12</v>
      </c>
    </row>
    <row r="3" spans="1:10" x14ac:dyDescent="0.25">
      <c r="A3">
        <v>2</v>
      </c>
      <c r="B3" s="4">
        <f t="shared" ref="B3:B21" si="2">$I$1*(2*$I$10+E2)</f>
        <v>302.625</v>
      </c>
      <c r="C3" s="4">
        <f t="shared" si="0"/>
        <v>1513.125</v>
      </c>
      <c r="D3" s="4">
        <f t="shared" ref="D3:D21" si="3">$I$2*(C3+2*$I$10)</f>
        <v>174.3125</v>
      </c>
      <c r="E3" s="4">
        <f t="shared" si="1"/>
        <v>435.78125</v>
      </c>
      <c r="F3" s="1">
        <v>0</v>
      </c>
      <c r="H3" t="s">
        <v>22</v>
      </c>
      <c r="I3" s="1">
        <v>60</v>
      </c>
      <c r="J3" t="s">
        <v>13</v>
      </c>
    </row>
    <row r="4" spans="1:10" x14ac:dyDescent="0.25">
      <c r="A4">
        <v>3</v>
      </c>
      <c r="B4" s="4">
        <f t="shared" si="2"/>
        <v>199.734375</v>
      </c>
      <c r="C4" s="4">
        <f t="shared" si="0"/>
        <v>998.671875</v>
      </c>
      <c r="D4" s="4">
        <f t="shared" si="3"/>
        <v>122.8671875</v>
      </c>
      <c r="E4" s="4">
        <f t="shared" si="1"/>
        <v>307.16796875</v>
      </c>
      <c r="F4" s="1">
        <v>0</v>
      </c>
      <c r="H4" t="s">
        <v>1</v>
      </c>
      <c r="I4" s="1">
        <v>3000</v>
      </c>
      <c r="J4" t="s">
        <v>13</v>
      </c>
    </row>
    <row r="5" spans="1:10" x14ac:dyDescent="0.25">
      <c r="A5">
        <v>4</v>
      </c>
      <c r="B5" s="4">
        <f t="shared" si="2"/>
        <v>161.150390625</v>
      </c>
      <c r="C5" s="4">
        <f t="shared" si="0"/>
        <v>805.751953125</v>
      </c>
      <c r="D5" s="4">
        <f t="shared" si="3"/>
        <v>103.5751953125</v>
      </c>
      <c r="E5" s="4">
        <f t="shared" si="1"/>
        <v>258.93798828125</v>
      </c>
      <c r="F5" s="1">
        <v>0</v>
      </c>
      <c r="H5" t="s">
        <v>2</v>
      </c>
      <c r="I5" s="1">
        <v>30</v>
      </c>
      <c r="J5" t="s">
        <v>11</v>
      </c>
    </row>
    <row r="6" spans="1:10" x14ac:dyDescent="0.25">
      <c r="A6">
        <v>5</v>
      </c>
      <c r="B6" s="4">
        <f t="shared" si="2"/>
        <v>146.681396484375</v>
      </c>
      <c r="C6" s="4">
        <f t="shared" si="0"/>
        <v>733.406982421875</v>
      </c>
      <c r="D6" s="4">
        <f t="shared" si="3"/>
        <v>96.3406982421875</v>
      </c>
      <c r="E6" s="4">
        <f t="shared" si="1"/>
        <v>240.85174560546875</v>
      </c>
      <c r="F6" s="1">
        <v>0</v>
      </c>
      <c r="H6" t="s">
        <v>4</v>
      </c>
      <c r="I6" s="1">
        <v>15</v>
      </c>
      <c r="J6" t="s">
        <v>10</v>
      </c>
    </row>
    <row r="7" spans="1:10" x14ac:dyDescent="0.25">
      <c r="A7">
        <v>6</v>
      </c>
      <c r="B7" s="4">
        <f t="shared" si="2"/>
        <v>141.25552368164063</v>
      </c>
      <c r="C7" s="4">
        <f t="shared" si="0"/>
        <v>706.27761840820313</v>
      </c>
      <c r="D7" s="4">
        <f t="shared" si="3"/>
        <v>93.627761840820313</v>
      </c>
      <c r="E7" s="4">
        <f t="shared" si="1"/>
        <v>234.06940460205078</v>
      </c>
      <c r="F7" s="1">
        <v>0</v>
      </c>
      <c r="H7" t="s">
        <v>20</v>
      </c>
      <c r="I7" s="1">
        <v>70</v>
      </c>
      <c r="J7" t="s">
        <v>11</v>
      </c>
    </row>
    <row r="8" spans="1:10" x14ac:dyDescent="0.25">
      <c r="A8">
        <v>7</v>
      </c>
      <c r="B8" s="4">
        <f t="shared" si="2"/>
        <v>139.22082138061523</v>
      </c>
      <c r="C8" s="4">
        <f t="shared" si="0"/>
        <v>696.10410690307617</v>
      </c>
      <c r="D8" s="4">
        <f t="shared" si="3"/>
        <v>92.610410690307617</v>
      </c>
      <c r="E8" s="4">
        <f t="shared" si="1"/>
        <v>231.52602672576904</v>
      </c>
      <c r="F8" s="1">
        <v>0</v>
      </c>
      <c r="H8" t="s">
        <v>28</v>
      </c>
      <c r="I8" s="1">
        <v>1200</v>
      </c>
      <c r="J8" t="s">
        <v>10</v>
      </c>
    </row>
    <row r="9" spans="1:10" x14ac:dyDescent="0.25">
      <c r="A9">
        <v>8</v>
      </c>
      <c r="B9" s="4">
        <f t="shared" si="2"/>
        <v>138.45780801773071</v>
      </c>
      <c r="C9" s="4">
        <f t="shared" si="0"/>
        <v>692.28904008865356</v>
      </c>
      <c r="D9" s="4">
        <f t="shared" si="3"/>
        <v>92.228904008865356</v>
      </c>
      <c r="E9" s="4">
        <f t="shared" si="1"/>
        <v>230.57226002216339</v>
      </c>
      <c r="F9" s="1">
        <v>0</v>
      </c>
      <c r="H9" t="s">
        <v>0</v>
      </c>
      <c r="I9" s="2">
        <f>I5/I3</f>
        <v>0.5</v>
      </c>
      <c r="J9" t="s">
        <v>12</v>
      </c>
    </row>
    <row r="10" spans="1:10" x14ac:dyDescent="0.25">
      <c r="A10">
        <v>9</v>
      </c>
      <c r="B10" s="4">
        <f t="shared" si="2"/>
        <v>138.17167800664902</v>
      </c>
      <c r="C10" s="4">
        <f t="shared" si="0"/>
        <v>690.85839003324509</v>
      </c>
      <c r="D10" s="4">
        <f t="shared" si="3"/>
        <v>92.085839003324509</v>
      </c>
      <c r="E10" s="4">
        <f t="shared" si="1"/>
        <v>230.21459750831127</v>
      </c>
      <c r="F10" s="1">
        <v>0</v>
      </c>
      <c r="H10" t="s">
        <v>3</v>
      </c>
      <c r="I10" s="2">
        <f>I4/I5+I6</f>
        <v>115</v>
      </c>
      <c r="J10" t="s">
        <v>10</v>
      </c>
    </row>
    <row r="11" spans="1:10" x14ac:dyDescent="0.25">
      <c r="A11">
        <v>10</v>
      </c>
      <c r="B11" s="4">
        <f t="shared" si="2"/>
        <v>138.06437925249338</v>
      </c>
      <c r="C11" s="4">
        <f t="shared" si="0"/>
        <v>690.32189626246691</v>
      </c>
      <c r="D11" s="4">
        <f t="shared" si="3"/>
        <v>92.032189626246691</v>
      </c>
      <c r="E11" s="4">
        <f t="shared" si="1"/>
        <v>230.08047406561673</v>
      </c>
      <c r="F11" s="1">
        <v>0</v>
      </c>
      <c r="H11" t="s">
        <v>25</v>
      </c>
      <c r="I11" s="2">
        <f>I9-I1-I2</f>
        <v>0.1</v>
      </c>
      <c r="J11" t="s">
        <v>12</v>
      </c>
    </row>
    <row r="12" spans="1:10" x14ac:dyDescent="0.25">
      <c r="A12">
        <v>11</v>
      </c>
      <c r="B12" s="4">
        <f t="shared" si="2"/>
        <v>138.02414221968502</v>
      </c>
      <c r="C12" s="4">
        <f t="shared" si="0"/>
        <v>690.12071109842509</v>
      </c>
      <c r="D12" s="4">
        <f t="shared" si="3"/>
        <v>92.012071109842509</v>
      </c>
      <c r="E12" s="4">
        <f t="shared" si="1"/>
        <v>230.03017777460627</v>
      </c>
      <c r="F12" s="1">
        <v>0</v>
      </c>
      <c r="H12" t="s">
        <v>24</v>
      </c>
      <c r="I12" s="2">
        <f>1/I5-1/I7</f>
        <v>1.9047619047619049E-2</v>
      </c>
      <c r="J12" s="3" t="s">
        <v>26</v>
      </c>
    </row>
    <row r="13" spans="1:10" x14ac:dyDescent="0.25">
      <c r="A13">
        <v>12</v>
      </c>
      <c r="B13" s="4">
        <f t="shared" si="2"/>
        <v>138.00905333238188</v>
      </c>
      <c r="C13" s="4">
        <f t="shared" si="0"/>
        <v>690.04526666190941</v>
      </c>
      <c r="D13" s="4">
        <f t="shared" si="3"/>
        <v>92.004526666190941</v>
      </c>
      <c r="E13" s="4">
        <f t="shared" si="1"/>
        <v>230.01131666547735</v>
      </c>
      <c r="F13" s="1">
        <v>0</v>
      </c>
      <c r="H13" t="s">
        <v>5</v>
      </c>
      <c r="I13" s="2">
        <f>IF(I11&gt;0,2*I10*I1/I11,"N/A")</f>
        <v>690</v>
      </c>
      <c r="J13" t="s">
        <v>10</v>
      </c>
    </row>
    <row r="14" spans="1:10" x14ac:dyDescent="0.25">
      <c r="A14">
        <v>13</v>
      </c>
      <c r="B14" s="4">
        <f t="shared" si="2"/>
        <v>138.00339499964321</v>
      </c>
      <c r="C14" s="4">
        <f t="shared" si="0"/>
        <v>690.01697499821603</v>
      </c>
      <c r="D14" s="4">
        <f t="shared" si="3"/>
        <v>92.001697499821603</v>
      </c>
      <c r="E14" s="4">
        <f t="shared" si="1"/>
        <v>230.00424374955401</v>
      </c>
      <c r="F14" s="1">
        <v>0</v>
      </c>
      <c r="H14" t="s">
        <v>6</v>
      </c>
      <c r="I14" s="2">
        <f>IF(I11&gt;0,2*I10*I2/I11,"N/A")</f>
        <v>230</v>
      </c>
      <c r="J14" t="s">
        <v>10</v>
      </c>
    </row>
    <row r="15" spans="1:10" x14ac:dyDescent="0.25">
      <c r="A15">
        <v>14</v>
      </c>
      <c r="B15" s="4">
        <f t="shared" si="2"/>
        <v>138.0012731248662</v>
      </c>
      <c r="C15" s="4">
        <f t="shared" si="0"/>
        <v>690.00636562433101</v>
      </c>
      <c r="D15" s="4">
        <f t="shared" si="3"/>
        <v>92.000636562433101</v>
      </c>
      <c r="E15" s="4">
        <f t="shared" si="1"/>
        <v>230.00159140608275</v>
      </c>
      <c r="F15" s="1">
        <v>0</v>
      </c>
      <c r="H15" t="s">
        <v>14</v>
      </c>
      <c r="I15" s="2">
        <f>(I9-I1)*I13</f>
        <v>138</v>
      </c>
      <c r="J15" t="s">
        <v>27</v>
      </c>
    </row>
    <row r="16" spans="1:10" x14ac:dyDescent="0.25">
      <c r="A16">
        <v>15</v>
      </c>
      <c r="B16" s="4">
        <f t="shared" si="2"/>
        <v>138.00047742182483</v>
      </c>
      <c r="C16" s="4">
        <f t="shared" si="0"/>
        <v>690.00238710912413</v>
      </c>
      <c r="D16" s="4">
        <f t="shared" si="3"/>
        <v>92.000238710912413</v>
      </c>
      <c r="E16" s="4">
        <f t="shared" si="1"/>
        <v>230.00059677728103</v>
      </c>
      <c r="F16" s="1">
        <v>0</v>
      </c>
      <c r="H16" t="s">
        <v>15</v>
      </c>
      <c r="I16" s="2">
        <f>(I9-I2)*I14</f>
        <v>92</v>
      </c>
      <c r="J16" t="s">
        <v>27</v>
      </c>
    </row>
    <row r="17" spans="1:10" x14ac:dyDescent="0.25">
      <c r="A17">
        <v>16</v>
      </c>
      <c r="B17" s="4">
        <f t="shared" si="2"/>
        <v>138.00017903318431</v>
      </c>
      <c r="C17" s="4">
        <f t="shared" si="0"/>
        <v>690.00089516592152</v>
      </c>
      <c r="D17" s="4">
        <f t="shared" si="3"/>
        <v>92.000089516592155</v>
      </c>
      <c r="E17" s="4">
        <f t="shared" si="1"/>
        <v>230.00022379148038</v>
      </c>
      <c r="F17" s="1">
        <v>0</v>
      </c>
      <c r="H17" t="s">
        <v>17</v>
      </c>
      <c r="I17" s="2">
        <f>(I15+I16)/2</f>
        <v>115</v>
      </c>
      <c r="J17" t="s">
        <v>27</v>
      </c>
    </row>
    <row r="18" spans="1:10" x14ac:dyDescent="0.25">
      <c r="A18">
        <v>17</v>
      </c>
      <c r="B18" s="4">
        <f t="shared" si="2"/>
        <v>138.00006713744412</v>
      </c>
      <c r="C18" s="4">
        <f t="shared" si="0"/>
        <v>690.00033568722051</v>
      </c>
      <c r="D18" s="4">
        <f t="shared" si="3"/>
        <v>92.00003356872206</v>
      </c>
      <c r="E18" s="4">
        <f t="shared" si="1"/>
        <v>230.00008392180513</v>
      </c>
      <c r="F18" s="1">
        <v>0</v>
      </c>
      <c r="H18" t="s">
        <v>23</v>
      </c>
      <c r="I18" s="2">
        <f>I13+I14+2*I10</f>
        <v>1150</v>
      </c>
      <c r="J18" t="s">
        <v>10</v>
      </c>
    </row>
    <row r="19" spans="1:10" x14ac:dyDescent="0.25">
      <c r="A19">
        <v>18</v>
      </c>
      <c r="B19" s="4">
        <f t="shared" si="2"/>
        <v>138.00002517654153</v>
      </c>
      <c r="C19" s="4">
        <f t="shared" si="0"/>
        <v>690.00012588270761</v>
      </c>
      <c r="D19" s="4">
        <f t="shared" si="3"/>
        <v>92.000012588270764</v>
      </c>
      <c r="E19" s="4">
        <f t="shared" si="1"/>
        <v>230.0000314706769</v>
      </c>
      <c r="F19" s="1">
        <v>0</v>
      </c>
      <c r="H19" t="s">
        <v>18</v>
      </c>
      <c r="I19" s="2">
        <f>I17-(I15*I13+I16*I14)/(2*I18)</f>
        <v>64.400000000000006</v>
      </c>
      <c r="J19" t="s">
        <v>27</v>
      </c>
    </row>
    <row r="20" spans="1:10" x14ac:dyDescent="0.25">
      <c r="A20">
        <v>19</v>
      </c>
      <c r="B20" s="4">
        <f t="shared" si="2"/>
        <v>138.00000944120308</v>
      </c>
      <c r="C20" s="4">
        <f t="shared" si="0"/>
        <v>690.00004720601532</v>
      </c>
      <c r="D20" s="4">
        <f t="shared" si="3"/>
        <v>92.000004720601538</v>
      </c>
      <c r="E20" s="4">
        <f t="shared" si="1"/>
        <v>230.00001180150383</v>
      </c>
      <c r="F20" s="1">
        <v>0</v>
      </c>
      <c r="H20" t="s">
        <v>19</v>
      </c>
      <c r="I20" s="2">
        <f>I12*((I1+I2)*I4+(I1*I15+I2*I16)*(I3/2))</f>
        <v>51.771428571428579</v>
      </c>
      <c r="J20" t="s">
        <v>27</v>
      </c>
    </row>
    <row r="21" spans="1:10" x14ac:dyDescent="0.25">
      <c r="A21">
        <v>20</v>
      </c>
      <c r="B21" s="4">
        <f t="shared" si="2"/>
        <v>138.00000354045113</v>
      </c>
      <c r="C21" s="4">
        <f t="shared" si="0"/>
        <v>690.0000177022556</v>
      </c>
      <c r="D21" s="4">
        <f t="shared" si="3"/>
        <v>92.000001770225566</v>
      </c>
      <c r="E21" s="4">
        <f t="shared" si="1"/>
        <v>230.0000044255639</v>
      </c>
      <c r="F21" s="1">
        <v>0</v>
      </c>
      <c r="H21" t="s">
        <v>21</v>
      </c>
      <c r="I21" s="2">
        <f>I19+I20</f>
        <v>116.17142857142858</v>
      </c>
      <c r="J21" t="s">
        <v>27</v>
      </c>
    </row>
    <row r="22" spans="1:10" x14ac:dyDescent="0.25">
      <c r="H22" t="s">
        <v>29</v>
      </c>
      <c r="I22" s="5">
        <f>I21/(I1+I2)</f>
        <v>290.42857142857144</v>
      </c>
      <c r="J22" t="s">
        <v>30</v>
      </c>
    </row>
  </sheetData>
  <pageMargins left="0.7" right="0.7" top="0.75" bottom="0.75" header="0.3" footer="0.3"/>
  <pageSetup orientation="portrait" r:id="rId1"/>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F066C66C21BEF4DA5FF9FE4B19C90C5" ma:contentTypeVersion="19" ma:contentTypeDescription="Create a new document." ma:contentTypeScope="" ma:versionID="4af1a90c963b4b54f4b5dcf128fccf75">
  <xsd:schema xmlns:xsd="http://www.w3.org/2001/XMLSchema" xmlns:xs="http://www.w3.org/2001/XMLSchema" xmlns:p="http://schemas.microsoft.com/office/2006/metadata/properties" xmlns:ns2="99473c81-f1be-44ec-b35a-081ba5dc1748" xmlns:ns3="3c8c798b-c680-4c2c-9071-f0afa7204aeb" targetNamespace="http://schemas.microsoft.com/office/2006/metadata/properties" ma:root="true" ma:fieldsID="0fa1fe6fffaa5e3f28e2b3bbf2b0d43f" ns2:_="" ns3:_="">
    <xsd:import namespace="99473c81-f1be-44ec-b35a-081ba5dc1748"/>
    <xsd:import namespace="3c8c798b-c680-4c2c-9071-f0afa7204aeb"/>
    <xsd:element name="properties">
      <xsd:complexType>
        <xsd:sequence>
          <xsd:element name="documentManagement">
            <xsd:complexType>
              <xsd:all>
                <xsd:element ref="ns2:LastSync" minOccurs="0"/>
                <xsd:element ref="ns2:MediaServiceMetadata" minOccurs="0"/>
                <xsd:element ref="ns2:MediaServiceFastMetadata" minOccurs="0"/>
                <xsd:element ref="ns2:MediaServiceSearchProperties" minOccurs="0"/>
                <xsd:element ref="ns2:MediaServiceObjectDetectorVersions" minOccurs="0"/>
                <xsd:element ref="ns3:SharedWithUsers" minOccurs="0"/>
                <xsd:element ref="ns3:SharedWithDetails" minOccurs="0"/>
                <xsd:element ref="ns2:lcf76f155ced4ddcb4097134ff3c332f" minOccurs="0"/>
                <xsd:element ref="ns3:TaxCatchAll" minOccurs="0"/>
                <xsd:element ref="ns2:MediaServiceDateTaken" minOccurs="0"/>
                <xsd:element ref="ns2:MediaServiceGenerationTime" minOccurs="0"/>
                <xsd:element ref="ns2:MediaServiceEventHashCode" minOccurs="0"/>
                <xsd:element ref="ns2:MediaServiceOCR" minOccurs="0"/>
                <xsd:element ref="ns2:MediaServiceLocation" minOccurs="0"/>
                <xsd:element ref="ns2:MediaLengthInSeconds" minOccurs="0"/>
                <xsd:element ref="ns2:GrantedUserAccess" minOccurs="0"/>
                <xsd:element ref="ns2:Link" minOccurs="0"/>
                <xsd:element ref="ns2:Sync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9473c81-f1be-44ec-b35a-081ba5dc1748" elementFormDefault="qualified">
    <xsd:import namespace="http://schemas.microsoft.com/office/2006/documentManagement/types"/>
    <xsd:import namespace="http://schemas.microsoft.com/office/infopath/2007/PartnerControls"/>
    <xsd:element name="LastSync" ma:index="8" nillable="true" ma:displayName="LastSync" ma:format="DateTime" ma:internalName="LastSync">
      <xsd:simpleType>
        <xsd:restriction base="dms:DateTime"/>
      </xsd:simpleType>
    </xsd:element>
    <xsd:element name="MediaServiceMetadata" ma:index="9" nillable="true" ma:displayName="MediaServiceMetadata" ma:hidden="true" ma:internalName="MediaServiceMetadata" ma:readOnly="true">
      <xsd:simpleType>
        <xsd:restriction base="dms:Note"/>
      </xsd:simpleType>
    </xsd:element>
    <xsd:element name="MediaServiceFastMetadata" ma:index="10" nillable="true" ma:displayName="MediaServiceFastMetadata" ma:hidden="true" ma:internalName="MediaServiceFastMetadata" ma:readOnly="true">
      <xsd:simpleType>
        <xsd:restriction base="dms:Note"/>
      </xsd:simpleType>
    </xsd:element>
    <xsd:element name="MediaServiceSearchProperties" ma:index="11" nillable="true" ma:displayName="MediaServiceSearchProperties" ma:hidden="true" ma:internalName="MediaServiceSearchProperties" ma:readOnly="true">
      <xsd:simpleType>
        <xsd:restriction base="dms:Note"/>
      </xsd:simpleType>
    </xsd:element>
    <xsd:element name="MediaServiceObjectDetectorVersions" ma:index="12" nillable="true" ma:displayName="MediaServiceObjectDetectorVersions" ma:hidden="true" ma:indexed="true" ma:internalName="MediaServiceObjectDetectorVersions" ma:readOnly="true">
      <xsd:simpleType>
        <xsd:restriction base="dms:Text"/>
      </xsd:simpleType>
    </xsd:element>
    <xsd:element name="lcf76f155ced4ddcb4097134ff3c332f" ma:index="16" nillable="true" ma:taxonomy="true" ma:internalName="lcf76f155ced4ddcb4097134ff3c332f" ma:taxonomyFieldName="MediaServiceImageTags" ma:displayName="Image Tags" ma:readOnly="false" ma:fieldId="{5cf76f15-5ced-4ddc-b409-7134ff3c332f}" ma:taxonomyMulti="true" ma:sspId="3d3d128b-9ae0-43bc-bb56-1c8870922130" ma:termSetId="09814cd3-568e-fe90-9814-8d621ff8fb84" ma:anchorId="fba54fb3-c3e1-fe81-a776-ca4b69148c4d" ma:open="true" ma:isKeyword="false">
      <xsd:complexType>
        <xsd:sequence>
          <xsd:element ref="pc:Terms" minOccurs="0" maxOccurs="1"/>
        </xsd:sequence>
      </xsd:complexType>
    </xsd:element>
    <xsd:element name="MediaServiceDateTaken" ma:index="18" nillable="true" ma:displayName="MediaServiceDateTaken" ma:hidden="true" ma:indexed="true" ma:internalName="MediaServiceDateTaken" ma:readOnly="true">
      <xsd:simpleType>
        <xsd:restriction base="dms:Text"/>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ServiceOCR" ma:index="21" nillable="true" ma:displayName="Extracted Text" ma:internalName="MediaServiceOCR" ma:readOnly="true">
      <xsd:simpleType>
        <xsd:restriction base="dms:Note">
          <xsd:maxLength value="255"/>
        </xsd:restriction>
      </xsd:simpleType>
    </xsd:element>
    <xsd:element name="MediaServiceLocation" ma:index="22" nillable="true" ma:displayName="Location" ma:indexed="true" ma:internalName="MediaServiceLocation" ma:readOnly="true">
      <xsd:simpleType>
        <xsd:restriction base="dms:Text"/>
      </xsd:simpleType>
    </xsd:element>
    <xsd:element name="MediaLengthInSeconds" ma:index="23" nillable="true" ma:displayName="MediaLengthInSeconds" ma:hidden="true" ma:internalName="MediaLengthInSeconds" ma:readOnly="true">
      <xsd:simpleType>
        <xsd:restriction base="dms:Unknown"/>
      </xsd:simpleType>
    </xsd:element>
    <xsd:element name="GrantedUserAccess" ma:index="24" nillable="true" ma:displayName="Granted User Access" ma:default="0" ma:format="Dropdown" ma:internalName="GrantedUserAccess">
      <xsd:simpleType>
        <xsd:restriction base="dms:Boolean"/>
      </xsd:simpleType>
    </xsd:element>
    <xsd:element name="Link" ma:index="25" nillable="true" ma:displayName="Link" ma:format="Dropdown" ma:internalName="Link">
      <xsd:simpleType>
        <xsd:restriction base="dms:Note">
          <xsd:maxLength value="255"/>
        </xsd:restriction>
      </xsd:simpleType>
    </xsd:element>
    <xsd:element name="SyncStatus" ma:index="26" nillable="true" ma:displayName="Sync Status" ma:default="Needs to by syncd" ma:format="Dropdown" ma:internalName="SyncStatus">
      <xsd:simpleType>
        <xsd:restriction base="dms:Choice">
          <xsd:enumeration value="Needs to by syncd"/>
          <xsd:enumeration value="Completed and Confirmed"/>
          <xsd:enumeration value="Synced (Needs to be confirmed)"/>
          <xsd:enumeration value="Failed (Needs to be fixed)"/>
          <xsd:enumeration value="Site Has Errors (Sync Completed)"/>
        </xsd:restriction>
      </xsd:simpleType>
    </xsd:element>
  </xsd:schema>
  <xsd:schema xmlns:xsd="http://www.w3.org/2001/XMLSchema" xmlns:xs="http://www.w3.org/2001/XMLSchema" xmlns:dms="http://schemas.microsoft.com/office/2006/documentManagement/types" xmlns:pc="http://schemas.microsoft.com/office/infopath/2007/PartnerControls" targetNamespace="3c8c798b-c680-4c2c-9071-f0afa7204aeb"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element name="TaxCatchAll" ma:index="17" nillable="true" ma:displayName="Taxonomy Catch All Column" ma:hidden="true" ma:list="{2a222e41-595b-4f22-ad51-37e9b29cb2c5}" ma:internalName="TaxCatchAll" ma:showField="CatchAllData" ma:web="3c8c798b-c680-4c2c-9071-f0afa7204ae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GrantedUserAccess xmlns="99473c81-f1be-44ec-b35a-081ba5dc1748">false</GrantedUserAccess>
    <SyncStatus xmlns="99473c81-f1be-44ec-b35a-081ba5dc1748">Needs to by syncd</SyncStatus>
    <LastSync xmlns="99473c81-f1be-44ec-b35a-081ba5dc1748" xsi:nil="true"/>
    <Link xmlns="99473c81-f1be-44ec-b35a-081ba5dc1748" xsi:nil="true"/>
    <lcf76f155ced4ddcb4097134ff3c332f xmlns="99473c81-f1be-44ec-b35a-081ba5dc1748">
      <Terms xmlns="http://schemas.microsoft.com/office/infopath/2007/PartnerControls"/>
    </lcf76f155ced4ddcb4097134ff3c332f>
    <TaxCatchAll xmlns="3c8c798b-c680-4c2c-9071-f0afa7204aeb" xsi:nil="true"/>
  </documentManagement>
</p:properties>
</file>

<file path=customXml/itemProps1.xml><?xml version="1.0" encoding="utf-8"?>
<ds:datastoreItem xmlns:ds="http://schemas.openxmlformats.org/officeDocument/2006/customXml" ds:itemID="{DA288586-D11B-4D49-8D23-1DFF8AF559A2}"/>
</file>

<file path=customXml/itemProps2.xml><?xml version="1.0" encoding="utf-8"?>
<ds:datastoreItem xmlns:ds="http://schemas.openxmlformats.org/officeDocument/2006/customXml" ds:itemID="{7A945808-7992-47B6-825E-249B8E0FA8CA}"/>
</file>

<file path=customXml/itemProps3.xml><?xml version="1.0" encoding="utf-8"?>
<ds:datastoreItem xmlns:ds="http://schemas.openxmlformats.org/officeDocument/2006/customXml" ds:itemID="{53815A39-7F30-4650-83A5-D550CCE06EC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awashburn</dc:creator>
  <cp:lastModifiedBy>Washburn, Alan (CIV)</cp:lastModifiedBy>
  <dcterms:created xsi:type="dcterms:W3CDTF">2020-08-01T01:46:50Z</dcterms:created>
  <dcterms:modified xsi:type="dcterms:W3CDTF">2020-12-21T20:12:59Z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0x0101003F066C66C21BEF4DA5FF9FE4B19C90C5</vt:lpwstr>
  </property>
</Properties>
</file>