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940" windowHeight="4632" activeTab="4"/>
  </bookViews>
  <sheets>
    <sheet name="Gamma" sheetId="1" r:id="rId1"/>
    <sheet name="Patterns" sheetId="2" r:id="rId2"/>
    <sheet name="formula2_9" sheetId="3" r:id="rId3"/>
    <sheet name="DG" sheetId="4" r:id="rId4"/>
    <sheet name="PrimRead" sheetId="5" r:id="rId5"/>
    <sheet name="EMTCMP" sheetId="6" r:id="rId6"/>
    <sheet name="DynProg" sheetId="7" r:id="rId7"/>
  </sheets>
  <definedNames>
    <definedName name="alpha" localSheetId="6">#REF!</definedName>
    <definedName name="alpha">'Gamma'!$G$1</definedName>
    <definedName name="anscount" hidden="1">1</definedName>
    <definedName name="b" localSheetId="6">#REF!</definedName>
    <definedName name="b">'formula2_9'!$E$2</definedName>
    <definedName name="func1" localSheetId="6">'DynProg'!$B$2:$I$14</definedName>
    <definedName name="func1">#REF!</definedName>
    <definedName name="func2" localSheetId="6">'DynProg'!$B$17:$I$29</definedName>
    <definedName name="func2">#REF!</definedName>
    <definedName name="func3" localSheetId="6">'DynProg'!$B$32:$I$44</definedName>
    <definedName name="func3">#REF!</definedName>
    <definedName name="func4" localSheetId="6">'DynProg'!$B$47:$I$59</definedName>
    <definedName name="func4">#REF!</definedName>
    <definedName name="inputs" localSheetId="6">OFFSET(#REF!,0,0,COUNT(#REF!),7)</definedName>
    <definedName name="inputs">OFFSET('DG'!$A$2,0,0,COUNT('DG'!$A:$A),7)</definedName>
    <definedName name="lambda">'PrimRead'!$I$3</definedName>
    <definedName name="mux" localSheetId="6">#REF!</definedName>
    <definedName name="mux">'formula2_9'!$F$2</definedName>
    <definedName name="muy" localSheetId="6">#REF!</definedName>
    <definedName name="muy">'formula2_9'!$G$2</definedName>
    <definedName name="NLook">#REF!</definedName>
    <definedName name="p">'PrimRead'!$I$1</definedName>
    <definedName name="params" localSheetId="3">'DG'!$J$1:$J$2</definedName>
    <definedName name="params">#REF!</definedName>
    <definedName name="PDSOLR">#REF!</definedName>
    <definedName name="PDSULR">#REF!</definedName>
    <definedName name="Radius">#REF!</definedName>
    <definedName name="rho">'PrimRead'!$I$2</definedName>
    <definedName name="sencount" hidden="1">4</definedName>
    <definedName name="SigmaU">#REF!</definedName>
    <definedName name="SigmaV">#REF!</definedName>
    <definedName name="sigx" localSheetId="6">#REF!</definedName>
    <definedName name="sigx">'formula2_9'!$H$2</definedName>
    <definedName name="sigy" localSheetId="6">#REF!</definedName>
    <definedName name="sigy">'formula2_9'!$I$2</definedName>
    <definedName name="solver_adj" localSheetId="3" hidden="1">'DG'!$A$2:$B$5</definedName>
    <definedName name="solver_cvg" localSheetId="3" hidden="1">0.00001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'DG'!$J$3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0.01</definedName>
    <definedName name="solver_typ" localSheetId="3" hidden="1">1</definedName>
    <definedName name="solver_val" localSheetId="3" hidden="1">0</definedName>
    <definedName name="use1" localSheetId="6">'DynProg'!$K$2:$R$14</definedName>
    <definedName name="use1">#REF!</definedName>
    <definedName name="use2" localSheetId="6">'DynProg'!$K$17:$R$29</definedName>
    <definedName name="use2">#REF!</definedName>
    <definedName name="use3" localSheetId="6">'DynProg'!$K$32:$R$44</definedName>
    <definedName name="use3">#REF!</definedName>
    <definedName name="use4" localSheetId="6">'DynProg'!$K$47:$R$59</definedName>
    <definedName name="use4">#REF!</definedName>
  </definedNames>
  <calcPr fullCalcOnLoad="1"/>
</workbook>
</file>

<file path=xl/comments3.xml><?xml version="1.0" encoding="utf-8"?>
<comments xmlns="http://schemas.openxmlformats.org/spreadsheetml/2006/main">
  <authors>
    <author>Computer Centre</author>
  </authors>
  <commentList>
    <comment ref="A1" authorId="0">
      <text>
        <r>
          <rPr>
            <b/>
            <sz val="9"/>
            <rFont val="Tahoma"/>
            <family val="0"/>
          </rPr>
          <t>The simulated X-component of the impact point.</t>
        </r>
      </text>
    </comment>
    <comment ref="B1" authorId="0">
      <text>
        <r>
          <rPr>
            <b/>
            <sz val="9"/>
            <rFont val="Tahoma"/>
            <family val="0"/>
          </rPr>
          <t>The simulated Y-component of the impact point.</t>
        </r>
        <r>
          <rPr>
            <sz val="9"/>
            <rFont val="Tahoma"/>
            <family val="0"/>
          </rPr>
          <t xml:space="preserve">
</t>
        </r>
      </text>
    </comment>
    <comment ref="C1" authorId="0">
      <text>
        <r>
          <rPr>
            <sz val="9"/>
            <rFont val="Tahoma"/>
            <family val="0"/>
          </rPr>
          <t xml:space="preserve">The Carleton damage function, given the impact point (X,Y)
</t>
        </r>
      </text>
    </comment>
    <comment ref="D1" authorId="0">
      <text>
        <r>
          <rPr>
            <b/>
            <sz val="9"/>
            <rFont val="Tahoma"/>
            <family val="0"/>
          </rPr>
          <t>1 if the target is killed, else 0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</author>
  </authors>
  <commentList>
    <comment ref="I1" authorId="0">
      <text>
        <r>
          <rPr>
            <b/>
            <sz val="8"/>
            <rFont val="Tahoma"/>
            <family val="0"/>
          </rPr>
          <t>Std Dev of the x-component of the error common to all shots.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Std Dev of the x-component of the dispersion of the shot.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Carleton lethality parameter in the x-direction.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Probability that the shot functions, independent of other shots.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x-component of the aim point of the shot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Probability that some shot kills the target.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<sst xmlns="http://schemas.openxmlformats.org/spreadsheetml/2006/main" count="97" uniqueCount="90">
  <si>
    <t>range</t>
  </si>
  <si>
    <t>alpha=3</t>
  </si>
  <si>
    <t>input alpha here&gt;&gt;&gt;</t>
  </si>
  <si>
    <t>cv_ratio</t>
  </si>
  <si>
    <t>up_bound</t>
  </si>
  <si>
    <t>SULR</t>
  </si>
  <si>
    <t>SOLR</t>
  </si>
  <si>
    <t>m,n&gt;</t>
  </si>
  <si>
    <t>defenders to use with 1,2,3 stages left.</t>
  </si>
  <si>
    <t>Rows are defenders, columns are attackers.</t>
  </si>
  <si>
    <t>&lt;&lt;Each defender's prob of killing its attacker target with one stage left.</t>
  </si>
  <si>
    <t>&lt;&lt;Each defender's prob of killing its attacker target with two stages left.</t>
  </si>
  <si>
    <t>&lt;&lt;Each defender's prob of killing its attacker target with three stages left.</t>
  </si>
  <si>
    <t>Prob(any surviving attacker kills you)&gt;&gt;</t>
  </si>
  <si>
    <t>DATA FROM "CURRENT NEWS" (ISSUE#142, 23 SEPT 76)</t>
  </si>
  <si>
    <t>SYSTEM</t>
  </si>
  <si>
    <t>NUMBER</t>
  </si>
  <si>
    <t>MIRVS</t>
  </si>
  <si>
    <t>YIELD(MT)</t>
  </si>
  <si>
    <t>EMT</t>
  </si>
  <si>
    <t>CMP</t>
  </si>
  <si>
    <t>M-MANIII</t>
  </si>
  <si>
    <t>TITANII</t>
  </si>
  <si>
    <t>POSEIDON</t>
  </si>
  <si>
    <t>POLARIS</t>
  </si>
  <si>
    <t>USA TOTAL</t>
  </si>
  <si>
    <t>SS-9</t>
  </si>
  <si>
    <t>SS-11</t>
  </si>
  <si>
    <t>SS-13</t>
  </si>
  <si>
    <t>SS-8</t>
  </si>
  <si>
    <t>SS-7</t>
  </si>
  <si>
    <t>NN-N-6</t>
  </si>
  <si>
    <t>SS-N-8</t>
  </si>
  <si>
    <t>USSR TOTAL</t>
  </si>
  <si>
    <t>CEP(N.MI)</t>
  </si>
  <si>
    <t>This sheet compares the ICBM arsenals of the USA and the USSR in 1976, at about the time of the ABM debate.</t>
  </si>
  <si>
    <t>EMT is a measure of destructive power independent of accuracy.</t>
  </si>
  <si>
    <t>CMP is a measure of destructive power against hardened targets such as missile silos.</t>
  </si>
  <si>
    <t>More or less complete destruction of either country required about 800 EMT.</t>
  </si>
  <si>
    <t>The ABM debate was mostly about whether the reverse was true.</t>
  </si>
  <si>
    <t>The USA clearly posed a first-strike threat to the USSR on account of the large USA CMP total.</t>
  </si>
  <si>
    <t>See www.fas.org for a modern update from the Federation of American Scientists.</t>
  </si>
  <si>
    <t>max kills/attacker (lambda)&gt;&gt;&gt;&gt;</t>
  </si>
  <si>
    <t>defenders</t>
  </si>
  <si>
    <t>survival prb</t>
  </si>
  <si>
    <t>total&gt;&gt;&gt;</t>
  </si>
  <si>
    <t>attackers</t>
  </si>
  <si>
    <t>kill prob</t>
  </si>
  <si>
    <t>kill limit</t>
  </si>
  <si>
    <t>Cell I3 (lambda) controls how fast the kill probability</t>
  </si>
  <si>
    <t>rises with the number of attackers.  Small values will</t>
  </si>
  <si>
    <t>result in many defenders being necessary.</t>
  </si>
  <si>
    <t>Warning: Excel's ##@%! GAMMADIST() function may be in error</t>
  </si>
  <si>
    <t>attacker kill probability(p) &gt;&gt;&gt;&gt;</t>
  </si>
  <si>
    <t>defender kill probability (rho)&gt;&gt;</t>
  </si>
  <si>
    <t>mux</t>
  </si>
  <si>
    <t>muy</t>
  </si>
  <si>
    <t>sigx</t>
  </si>
  <si>
    <t>sigy</t>
  </si>
  <si>
    <t>b</t>
  </si>
  <si>
    <t>Y</t>
  </si>
  <si>
    <t>hit?</t>
  </si>
  <si>
    <t>X</t>
  </si>
  <si>
    <t>D</t>
  </si>
  <si>
    <t>&lt;&lt;&lt;theoretical kill prob (formula 2-9)</t>
  </si>
  <si>
    <t xml:space="preserve">This sheet calculates the Carleton kill probability </t>
  </si>
  <si>
    <t>given the five blue input parameters.  It also attempts</t>
  </si>
  <si>
    <t>The averages of the third and fourth columns should each</t>
  </si>
  <si>
    <t>be the kill probability.  Both are unbiased estimators, but</t>
  </si>
  <si>
    <t>the third column evidently has a smaller variance.  Press</t>
  </si>
  <si>
    <t>F9 to resample the simulation experiment.</t>
  </si>
  <si>
    <t>to calculate the kill probability by simulation in two ways.</t>
  </si>
  <si>
    <t>&lt;&lt;&lt;two simulated kill probabilities, both unbiased estimates of formula 2-9</t>
  </si>
  <si>
    <t>x</t>
  </si>
  <si>
    <t>y</t>
  </si>
  <si>
    <t>PK</t>
  </si>
  <si>
    <t>sigmaIx</t>
  </si>
  <si>
    <t>sigmaIy</t>
  </si>
  <si>
    <t>ShotRel</t>
  </si>
  <si>
    <t>sigmaCX</t>
  </si>
  <si>
    <t>sigmaCY</t>
  </si>
  <si>
    <t>bx</t>
  </si>
  <si>
    <t>by</t>
  </si>
  <si>
    <t>alpha=1 (DG)</t>
  </si>
  <si>
    <t>alpha=G1</t>
  </si>
  <si>
    <t>Green numbers are input probabilities.</t>
  </si>
  <si>
    <t xml:space="preserve">if the second argument (alpha) is smaller than about 0.1.  </t>
  </si>
  <si>
    <t xml:space="preserve">Blue sections show survival probability </t>
  </si>
  <si>
    <t>with 0,1,2,3 stages (chances to shoot) left.</t>
  </si>
  <si>
    <t xml:space="preserve">Yellow sections show optimal number of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</si>
</sst>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1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8.5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0" xfId="21">
      <alignment/>
      <protection/>
    </xf>
    <xf numFmtId="0" fontId="12" fillId="7" borderId="0" xfId="21" applyFill="1">
      <alignment/>
      <protection/>
    </xf>
    <xf numFmtId="0" fontId="12" fillId="0" borderId="0" xfId="21" applyFill="1">
      <alignment/>
      <protection/>
    </xf>
    <xf numFmtId="0" fontId="12" fillId="5" borderId="0" xfId="21" applyFill="1">
      <alignment/>
      <protection/>
    </xf>
    <xf numFmtId="0" fontId="12" fillId="7" borderId="1" xfId="21" applyFill="1" applyBorder="1">
      <alignment/>
      <protection/>
    </xf>
    <xf numFmtId="0" fontId="12" fillId="7" borderId="2" xfId="21" applyFill="1" applyBorder="1">
      <alignment/>
      <protection/>
    </xf>
    <xf numFmtId="0" fontId="12" fillId="7" borderId="3" xfId="21" applyFill="1" applyBorder="1">
      <alignment/>
      <protection/>
    </xf>
    <xf numFmtId="0" fontId="12" fillId="7" borderId="4" xfId="21" applyFill="1" applyBorder="1">
      <alignment/>
      <protection/>
    </xf>
    <xf numFmtId="0" fontId="12" fillId="7" borderId="0" xfId="21" applyFill="1" applyBorder="1">
      <alignment/>
      <protection/>
    </xf>
    <xf numFmtId="0" fontId="12" fillId="7" borderId="5" xfId="21" applyFill="1" applyBorder="1">
      <alignment/>
      <protection/>
    </xf>
    <xf numFmtId="0" fontId="12" fillId="2" borderId="4" xfId="21" applyFill="1" applyBorder="1">
      <alignment/>
      <protection/>
    </xf>
    <xf numFmtId="0" fontId="12" fillId="2" borderId="0" xfId="21" applyFill="1" applyBorder="1">
      <alignment/>
      <protection/>
    </xf>
    <xf numFmtId="0" fontId="12" fillId="2" borderId="5" xfId="21" applyFill="1" applyBorder="1">
      <alignment/>
      <protection/>
    </xf>
    <xf numFmtId="0" fontId="12" fillId="5" borderId="4" xfId="21" applyFill="1" applyBorder="1">
      <alignment/>
      <protection/>
    </xf>
    <xf numFmtId="0" fontId="12" fillId="5" borderId="0" xfId="21" applyFill="1" applyBorder="1">
      <alignment/>
      <protection/>
    </xf>
    <xf numFmtId="0" fontId="12" fillId="5" borderId="5" xfId="21" applyFill="1" applyBorder="1">
      <alignment/>
      <protection/>
    </xf>
    <xf numFmtId="0" fontId="12" fillId="0" borderId="6" xfId="21" applyFill="1" applyBorder="1">
      <alignment/>
      <protection/>
    </xf>
    <xf numFmtId="0" fontId="12" fillId="0" borderId="7" xfId="21" applyFill="1" applyBorder="1">
      <alignment/>
      <protection/>
    </xf>
    <xf numFmtId="0" fontId="12" fillId="0" borderId="8" xfId="21" applyFill="1" applyBorder="1">
      <alignment/>
      <protection/>
    </xf>
    <xf numFmtId="0" fontId="12" fillId="2" borderId="0" xfId="2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Gamma!$B$1</c:f>
              <c:strCache>
                <c:ptCount val="1"/>
                <c:pt idx="0">
                  <c:v>alpha=1 (DG)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Gamma!$A$2:$A$32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Gamma!$B$2:$B$32</c:f>
              <c:numCache>
                <c:ptCount val="31"/>
                <c:pt idx="0">
                  <c:v>1</c:v>
                </c:pt>
                <c:pt idx="1">
                  <c:v>0.9900498337495793</c:v>
                </c:pt>
                <c:pt idx="2">
                  <c:v>0.9607894391561848</c:v>
                </c:pt>
                <c:pt idx="3">
                  <c:v>0.9139311852764096</c:v>
                </c:pt>
                <c:pt idx="4">
                  <c:v>0.8521437894231448</c:v>
                </c:pt>
                <c:pt idx="5">
                  <c:v>0.7788007833653048</c:v>
                </c:pt>
                <c:pt idx="6">
                  <c:v>0.6976763262609459</c:v>
                </c:pt>
                <c:pt idx="7">
                  <c:v>0.6126263970583632</c:v>
                </c:pt>
                <c:pt idx="8">
                  <c:v>0.52729242580155</c:v>
                </c:pt>
                <c:pt idx="9">
                  <c:v>0.44485806737625244</c:v>
                </c:pt>
                <c:pt idx="10">
                  <c:v>0.3678794411867887</c:v>
                </c:pt>
                <c:pt idx="11">
                  <c:v>0.29819727944232677</c:v>
                </c:pt>
                <c:pt idx="12">
                  <c:v>0.23692775869200544</c:v>
                </c:pt>
                <c:pt idx="13">
                  <c:v>0.18451952400068672</c:v>
                </c:pt>
                <c:pt idx="14">
                  <c:v>0.14085842092692102</c:v>
                </c:pt>
                <c:pt idx="15">
                  <c:v>0.10539922456626116</c:v>
                </c:pt>
                <c:pt idx="16">
                  <c:v>0.07730474044652458</c:v>
                </c:pt>
                <c:pt idx="17">
                  <c:v>0.05557621261380152</c:v>
                </c:pt>
                <c:pt idx="18">
                  <c:v>0.039163895100620794</c:v>
                </c:pt>
                <c:pt idx="19">
                  <c:v>0.027051846867478857</c:v>
                </c:pt>
                <c:pt idx="20">
                  <c:v>0.018315638889498276</c:v>
                </c:pt>
                <c:pt idx="21">
                  <c:v>0.012155178330422012</c:v>
                </c:pt>
                <c:pt idx="22">
                  <c:v>0.007907054051923268</c:v>
                </c:pt>
                <c:pt idx="23">
                  <c:v>0.005041760259901329</c:v>
                </c:pt>
                <c:pt idx="24">
                  <c:v>0.0031511115985758398</c:v>
                </c:pt>
                <c:pt idx="25">
                  <c:v>0.0019304541363082128</c:v>
                </c:pt>
                <c:pt idx="26">
                  <c:v>0.001159229173952947</c:v>
                </c:pt>
                <c:pt idx="27">
                  <c:v>0.0006823280527847864</c:v>
                </c:pt>
                <c:pt idx="28">
                  <c:v>0.0003936690406715071</c:v>
                </c:pt>
                <c:pt idx="29">
                  <c:v>0.0002226298569282248</c:v>
                </c:pt>
                <c:pt idx="30">
                  <c:v>0.00012340980409186741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Gamma!$C$1</c:f>
              <c:strCache>
                <c:ptCount val="1"/>
                <c:pt idx="0">
                  <c:v>alpha=3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Gamma!$A$2:$A$32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Gamma!$C$2:$C$32</c:f>
              <c:numCache>
                <c:ptCount val="31"/>
                <c:pt idx="0">
                  <c:v>1</c:v>
                </c:pt>
                <c:pt idx="1">
                  <c:v>0.9999956000450639</c:v>
                </c:pt>
                <c:pt idx="2">
                  <c:v>0.9997367162685069</c:v>
                </c:pt>
                <c:pt idx="3">
                  <c:v>0.9973171403925453</c:v>
                </c:pt>
                <c:pt idx="4">
                  <c:v>0.9870832667233462</c:v>
                </c:pt>
                <c:pt idx="5">
                  <c:v>0.9594945607832632</c:v>
                </c:pt>
                <c:pt idx="6">
                  <c:v>0.9044108058320568</c:v>
                </c:pt>
                <c:pt idx="7">
                  <c:v>0.8163389450282532</c:v>
                </c:pt>
                <c:pt idx="8">
                  <c:v>0.6983182842436815</c:v>
                </c:pt>
                <c:pt idx="9">
                  <c:v>0.5618906893085649</c:v>
                </c:pt>
                <c:pt idx="10">
                  <c:v>0.42319008117767665</c:v>
                </c:pt>
                <c:pt idx="11">
                  <c:v>0.29747048901769046</c:v>
                </c:pt>
                <c:pt idx="12">
                  <c:v>0.19485925378045843</c:v>
                </c:pt>
                <c:pt idx="13">
                  <c:v>0.11887878100758176</c:v>
                </c:pt>
                <c:pt idx="14">
                  <c:v>0.06754213470698356</c:v>
                </c:pt>
                <c:pt idx="15">
                  <c:v>0.03574841842657461</c:v>
                </c:pt>
                <c:pt idx="16">
                  <c:v>0.017634136258492306</c:v>
                </c:pt>
                <c:pt idx="17">
                  <c:v>0.008111656558597247</c:v>
                </c:pt>
                <c:pt idx="18">
                  <c:v>0.0034816091761085133</c:v>
                </c:pt>
                <c:pt idx="19">
                  <c:v>0.0013951549883839398</c:v>
                </c:pt>
                <c:pt idx="20">
                  <c:v>0.0005222580500956475</c:v>
                </c:pt>
                <c:pt idx="21">
                  <c:v>0.00018272722962353605</c:v>
                </c:pt>
                <c:pt idx="22">
                  <c:v>5.978563549813298E-05</c:v>
                </c:pt>
                <c:pt idx="23">
                  <c:v>1.8300799612958052E-05</c:v>
                </c:pt>
                <c:pt idx="24">
                  <c:v>5.243381598574182E-06</c:v>
                </c:pt>
                <c:pt idx="25">
                  <c:v>1.4066778242227684E-06</c:v>
                </c:pt>
                <c:pt idx="26">
                  <c:v>3.5349164295706004E-07</c:v>
                </c:pt>
                <c:pt idx="27">
                  <c:v>8.323606759397251E-08</c:v>
                </c:pt>
                <c:pt idx="28">
                  <c:v>1.837073215771312E-08</c:v>
                </c:pt>
                <c:pt idx="29">
                  <c:v>3.801435055628133E-09</c:v>
                </c:pt>
                <c:pt idx="30">
                  <c:v>7.377151112208935E-10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Gamma!$D$1</c:f>
              <c:strCache>
                <c:ptCount val="1"/>
                <c:pt idx="0">
                  <c:v>alpha=G1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Gamma!$A$2:$A$32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Gamma!$D$2:$D$32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0.9999999999799019</c:v>
                </c:pt>
                <c:pt idx="3">
                  <c:v>0.9999999574804248</c:v>
                </c:pt>
                <c:pt idx="4">
                  <c:v>0.99999285770836</c:v>
                </c:pt>
                <c:pt idx="5">
                  <c:v>0.9997226479088016</c:v>
                </c:pt>
                <c:pt idx="6">
                  <c:v>0.9959757330590263</c:v>
                </c:pt>
                <c:pt idx="7">
                  <c:v>0.9716551618485605</c:v>
                </c:pt>
                <c:pt idx="8">
                  <c:v>0.8857992480966141</c:v>
                </c:pt>
                <c:pt idx="9">
                  <c:v>0.7041416217432446</c:v>
                </c:pt>
                <c:pt idx="10">
                  <c:v>0.4579297145675465</c:v>
                </c:pt>
                <c:pt idx="11">
                  <c:v>0.2337649133609474</c:v>
                </c:pt>
                <c:pt idx="12">
                  <c:v>0.09177274163794702</c:v>
                </c:pt>
                <c:pt idx="13">
                  <c:v>0.027509869224137562</c:v>
                </c:pt>
                <c:pt idx="14">
                  <c:v>0.006295723762445138</c:v>
                </c:pt>
                <c:pt idx="15">
                  <c:v>0.0011034692423804726</c:v>
                </c:pt>
                <c:pt idx="16">
                  <c:v>0.00014879394041056315</c:v>
                </c:pt>
                <c:pt idx="17">
                  <c:v>1.5510546737318442E-05</c:v>
                </c:pt>
                <c:pt idx="18">
                  <c:v>1.2558712968457897E-06</c:v>
                </c:pt>
                <c:pt idx="19">
                  <c:v>7.9334865121794E-08</c:v>
                </c:pt>
                <c:pt idx="20">
                  <c:v>3.9259322459628265E-09</c:v>
                </c:pt>
                <c:pt idx="21">
                  <c:v>1.527460380401635E-10</c:v>
                </c:pt>
                <c:pt idx="22">
                  <c:v>4.687805699177261E-12</c:v>
                </c:pt>
                <c:pt idx="23">
                  <c:v>1.1379786002407855E-13</c:v>
                </c:pt>
                <c:pt idx="24">
                  <c:v>2.220446049250313E-15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156313"/>
        <c:axId val="46406818"/>
      </c:scatterChart>
      <c:valAx>
        <c:axId val="5156313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Dimensionless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406818"/>
        <c:crossesAt val="0"/>
        <c:crossBetween val="midCat"/>
        <c:dispUnits/>
        <c:majorUnit val="1"/>
        <c:minorUnit val="0.4"/>
      </c:valAx>
      <c:valAx>
        <c:axId val="464068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Hit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6313"/>
        <c:crossesAt val="0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SULR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Patterns!$A$2:$A$32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Patterns!$B$2:$B$32</c:f>
              <c:numCache>
                <c:ptCount val="31"/>
                <c:pt idx="0">
                  <c:v>0</c:v>
                </c:pt>
                <c:pt idx="1">
                  <c:v>0.0734987809129186</c:v>
                </c:pt>
                <c:pt idx="2">
                  <c:v>0.13002708147400996</c:v>
                </c:pt>
                <c:pt idx="3">
                  <c:v>0.17786017592756048</c:v>
                </c:pt>
                <c:pt idx="4">
                  <c:v>0.219693180205853</c:v>
                </c:pt>
                <c:pt idx="5">
                  <c:v>0.25697935164373464</c:v>
                </c:pt>
                <c:pt idx="6">
                  <c:v>0.29063998620884235</c:v>
                </c:pt>
                <c:pt idx="7">
                  <c:v>0.3213134402199278</c:v>
                </c:pt>
                <c:pt idx="8">
                  <c:v>0.3494681122516179</c:v>
                </c:pt>
                <c:pt idx="9">
                  <c:v>0.3754618498617289</c:v>
                </c:pt>
                <c:pt idx="10">
                  <c:v>0.39957640089372803</c:v>
                </c:pt>
                <c:pt idx="11">
                  <c:v>0.4220388515125897</c:v>
                </c:pt>
                <c:pt idx="12">
                  <c:v>0.443035698334652</c:v>
                </c:pt>
                <c:pt idx="13">
                  <c:v>0.4627224816690609</c:v>
                </c:pt>
                <c:pt idx="14">
                  <c:v>0.4812306077874662</c:v>
                </c:pt>
                <c:pt idx="15">
                  <c:v>0.498672317904216</c:v>
                </c:pt>
                <c:pt idx="16">
                  <c:v>0.5151443937010634</c:v>
                </c:pt>
                <c:pt idx="17">
                  <c:v>0.5307309768327053</c:v>
                </c:pt>
                <c:pt idx="18">
                  <c:v>0.545505751889185</c:v>
                </c:pt>
                <c:pt idx="19">
                  <c:v>0.5595336623660302</c:v>
                </c:pt>
                <c:pt idx="20">
                  <c:v>0.5728722776935278</c:v>
                </c:pt>
                <c:pt idx="21">
                  <c:v>0.5855728952814375</c:v>
                </c:pt>
                <c:pt idx="22">
                  <c:v>0.5976814384185062</c:v>
                </c:pt>
                <c:pt idx="23">
                  <c:v>0.6092391948578136</c:v>
                </c:pt>
                <c:pt idx="24">
                  <c:v>0.6202834296221813</c:v>
                </c:pt>
                <c:pt idx="25">
                  <c:v>0.6308478974555762</c:v>
                </c:pt>
                <c:pt idx="26">
                  <c:v>0.6409632744368305</c:v>
                </c:pt>
                <c:pt idx="27">
                  <c:v>0.6506575239044755</c:v>
                </c:pt>
                <c:pt idx="28">
                  <c:v>0.659956208572397</c:v>
                </c:pt>
                <c:pt idx="29">
                  <c:v>0.6688827582404596</c:v>
                </c:pt>
                <c:pt idx="30">
                  <c:v>0.6774587006094045</c:v>
                </c:pt>
              </c:numCache>
            </c:numRef>
          </c:yVal>
          <c:smooth val="1"/>
        </c:ser>
        <c:ser>
          <c:idx val="1"/>
          <c:order val="1"/>
          <c:tx>
            <c:v>SOLR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Patterns!$A$2:$A$32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Patterns!$C$2:$C$32</c:f>
              <c:numCache>
                <c:ptCount val="31"/>
                <c:pt idx="0">
                  <c:v>0</c:v>
                </c:pt>
                <c:pt idx="1">
                  <c:v>0.07464103464672178</c:v>
                </c:pt>
                <c:pt idx="2">
                  <c:v>0.13269986828100533</c:v>
                </c:pt>
                <c:pt idx="3">
                  <c:v>0.18210678976013828</c:v>
                </c:pt>
                <c:pt idx="4">
                  <c:v>0.22547912919987123</c:v>
                </c:pt>
                <c:pt idx="5">
                  <c:v>0.26424111765711533</c:v>
                </c:pt>
                <c:pt idx="6">
                  <c:v>0.2993025752075098</c:v>
                </c:pt>
                <c:pt idx="7">
                  <c:v>0.33129813264632946</c:v>
                </c:pt>
                <c:pt idx="8">
                  <c:v>0.36069624090893015</c:v>
                </c:pt>
                <c:pt idx="9">
                  <c:v>0.38785672355885414</c:v>
                </c:pt>
                <c:pt idx="10">
                  <c:v>0.41306428248906213</c:v>
                </c:pt>
                <c:pt idx="11">
                  <c:v>0.43654942503286576</c:v>
                </c:pt>
                <c:pt idx="12">
                  <c:v>0.4585022497473604</c:v>
                </c:pt>
                <c:pt idx="13">
                  <c:v>0.47908191606677675</c:v>
                </c:pt>
                <c:pt idx="14">
                  <c:v>0.4984233729555464</c:v>
                </c:pt>
                <c:pt idx="15">
                  <c:v>0.5166422754034923</c:v>
                </c:pt>
                <c:pt idx="16">
                  <c:v>0.5338386621727911</c:v>
                </c:pt>
                <c:pt idx="17">
                  <c:v>0.5500997625642374</c:v>
                </c:pt>
                <c:pt idx="18">
                  <c:v>0.5655021758347747</c:v>
                </c:pt>
                <c:pt idx="19">
                  <c:v>0.5801135892110396</c:v>
                </c:pt>
                <c:pt idx="20">
                  <c:v>0.5939941502901619</c:v>
                </c:pt>
                <c:pt idx="21">
                  <c:v>0.6071975763523139</c:v>
                </c:pt>
                <c:pt idx="22">
                  <c:v>0.6197720605121352</c:v>
                </c:pt>
                <c:pt idx="23">
                  <c:v>0.6317610189588825</c:v>
                </c:pt>
                <c:pt idx="24">
                  <c:v>0.643203712451909</c:v>
                </c:pt>
                <c:pt idx="25">
                  <c:v>0.6541357672688226</c:v>
                </c:pt>
                <c:pt idx="26">
                  <c:v>0.6645896149851465</c:v>
                </c:pt>
                <c:pt idx="27">
                  <c:v>0.6745948661566036</c:v>
                </c:pt>
                <c:pt idx="28">
                  <c:v>0.684178629745289</c:v>
                </c:pt>
                <c:pt idx="29">
                  <c:v>0.6933657876809745</c:v>
                </c:pt>
                <c:pt idx="30">
                  <c:v>0.7021792320703684</c:v>
                </c:pt>
              </c:numCache>
            </c:numRef>
          </c:yVal>
          <c:smooth val="1"/>
        </c:ser>
        <c:ser>
          <c:idx val="2"/>
          <c:order val="2"/>
          <c:tx>
            <c:v>upper bound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Patterns!$A$2:$A$32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Patterns!$D$2:$D$32</c:f>
              <c:numCache>
                <c:ptCount val="31"/>
                <c:pt idx="0">
                  <c:v>0</c:v>
                </c:pt>
                <c:pt idx="1">
                  <c:v>0.09516258196404048</c:v>
                </c:pt>
                <c:pt idx="2">
                  <c:v>0.18126924692201818</c:v>
                </c:pt>
                <c:pt idx="3">
                  <c:v>0.2591817793182821</c:v>
                </c:pt>
                <c:pt idx="4">
                  <c:v>0.3296799539643607</c:v>
                </c:pt>
                <c:pt idx="5">
                  <c:v>0.3934693402873666</c:v>
                </c:pt>
                <c:pt idx="6">
                  <c:v>0.4511883639059736</c:v>
                </c:pt>
                <c:pt idx="7">
                  <c:v>0.5034146962085905</c:v>
                </c:pt>
                <c:pt idx="8">
                  <c:v>0.5506710358827784</c:v>
                </c:pt>
                <c:pt idx="9">
                  <c:v>0.5934303402594009</c:v>
                </c:pt>
                <c:pt idx="10">
                  <c:v>0.6321205588285577</c:v>
                </c:pt>
                <c:pt idx="11">
                  <c:v>0.6671289163019205</c:v>
                </c:pt>
                <c:pt idx="12">
                  <c:v>0.6988057880877978</c:v>
                </c:pt>
                <c:pt idx="13">
                  <c:v>0.7274682069659875</c:v>
                </c:pt>
                <c:pt idx="14">
                  <c:v>0.7534030360583935</c:v>
                </c:pt>
                <c:pt idx="15">
                  <c:v>0.7768698398515702</c:v>
                </c:pt>
                <c:pt idx="16">
                  <c:v>0.7981034820053446</c:v>
                </c:pt>
                <c:pt idx="17">
                  <c:v>0.8173164759472653</c:v>
                </c:pt>
                <c:pt idx="18">
                  <c:v>0.8347011117784134</c:v>
                </c:pt>
                <c:pt idx="19">
                  <c:v>0.8504313807773649</c:v>
                </c:pt>
                <c:pt idx="20">
                  <c:v>0.8646647167633873</c:v>
                </c:pt>
                <c:pt idx="21">
                  <c:v>0.8775435717470181</c:v>
                </c:pt>
                <c:pt idx="22">
                  <c:v>0.8891968416376661</c:v>
                </c:pt>
                <c:pt idx="23">
                  <c:v>0.8997411562771962</c:v>
                </c:pt>
                <c:pt idx="24">
                  <c:v>0.9092820467105875</c:v>
                </c:pt>
                <c:pt idx="25">
                  <c:v>0.9179150013761012</c:v>
                </c:pt>
                <c:pt idx="26">
                  <c:v>0.9257264217856661</c:v>
                </c:pt>
                <c:pt idx="27">
                  <c:v>0.9327944872602503</c:v>
                </c:pt>
                <c:pt idx="28">
                  <c:v>0.9391899373747821</c:v>
                </c:pt>
                <c:pt idx="29">
                  <c:v>0.9449767799435927</c:v>
                </c:pt>
                <c:pt idx="30">
                  <c:v>0.950212931632136</c:v>
                </c:pt>
              </c:numCache>
            </c:numRef>
          </c:yVal>
          <c:smooth val="1"/>
        </c:ser>
        <c:axId val="15008179"/>
        <c:axId val="855884"/>
      </c:scatterChart>
      <c:valAx>
        <c:axId val="15008179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Coverage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55884"/>
        <c:crossesAt val="0"/>
        <c:crossBetween val="midCat"/>
        <c:dispUnits/>
        <c:majorUnit val="1"/>
        <c:minorUnit val="0.4"/>
      </c:valAx>
      <c:valAx>
        <c:axId val="8558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Hit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08179"/>
        <c:crossesAt val="0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Current Aim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975"/>
          <c:w val="0.8015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'DG'!$A$2:$A$24</c:f>
              <c:numCache>
                <c:ptCount val="23"/>
                <c:pt idx="0">
                  <c:v>30</c:v>
                </c:pt>
                <c:pt idx="1">
                  <c:v>-30</c:v>
                </c:pt>
                <c:pt idx="2">
                  <c:v>-60</c:v>
                </c:pt>
                <c:pt idx="3">
                  <c:v>-60</c:v>
                </c:pt>
              </c:numCache>
            </c:numRef>
          </c:xVal>
          <c:yVal>
            <c:numRef>
              <c:f>'DG'!$B$2:$B$24</c:f>
              <c:numCache>
                <c:ptCount val="23"/>
                <c:pt idx="0">
                  <c:v>30</c:v>
                </c:pt>
                <c:pt idx="1">
                  <c:v>-60</c:v>
                </c:pt>
                <c:pt idx="2">
                  <c:v>-30</c:v>
                </c:pt>
                <c:pt idx="3">
                  <c:v>60</c:v>
                </c:pt>
              </c:numCache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crossAx val="2217750"/>
        <c:crosses val="autoZero"/>
        <c:crossBetween val="midCat"/>
        <c:dispUnits/>
      </c:valAx>
      <c:valAx>
        <c:axId val="2217750"/>
        <c:scaling>
          <c:orientation val="minMax"/>
          <c:max val="100"/>
          <c:min val="-100"/>
        </c:scaling>
        <c:axPos val="l"/>
        <c:delete val="0"/>
        <c:numFmt formatCode="General" sourceLinked="1"/>
        <c:majorTickMark val="out"/>
        <c:minorTickMark val="none"/>
        <c:tickLblPos val="nextTo"/>
        <c:crossAx val="7702957"/>
        <c:crosses val="autoZero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PrimRead!$D$1</c:f>
              <c:strCache>
                <c:ptCount val="1"/>
                <c:pt idx="0">
                  <c:v>kill prob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PrimRead!$A$2:$A$10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PrimRead!$D$2:$D$10</c:f>
              <c:numCache>
                <c:ptCount val="9"/>
                <c:pt idx="0">
                  <c:v>0.19999999999999996</c:v>
                </c:pt>
                <c:pt idx="1">
                  <c:v>0.52</c:v>
                </c:pt>
                <c:pt idx="2">
                  <c:v>0.904</c:v>
                </c:pt>
                <c:pt idx="3">
                  <c:v>0.9808</c:v>
                </c:pt>
                <c:pt idx="4">
                  <c:v>0.99616</c:v>
                </c:pt>
                <c:pt idx="5">
                  <c:v>0.999232</c:v>
                </c:pt>
                <c:pt idx="6">
                  <c:v>0.9998464</c:v>
                </c:pt>
                <c:pt idx="7">
                  <c:v>0.99996928</c:v>
                </c:pt>
                <c:pt idx="8">
                  <c:v>0.999993856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PrimRead!$E$1</c:f>
              <c:strCache>
                <c:ptCount val="1"/>
                <c:pt idx="0">
                  <c:v>kill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PrimRead!$A$2:$A$10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PrimRead!$E$2:$E$10</c:f>
              <c:numCache>
                <c:ptCount val="9"/>
                <c:pt idx="0">
                  <c:v>0.4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0"/>
        </c:ser>
        <c:axId val="19959751"/>
        <c:axId val="45420032"/>
      </c:scatterChart>
      <c:valAx>
        <c:axId val="1995975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attackers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crossBetween val="midCat"/>
        <c:dispUnits/>
        <c:majorUnit val="1"/>
        <c:minorUnit val="1"/>
      </c:val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114300</xdr:rowOff>
    </xdr:from>
    <xdr:to>
      <xdr:col>10</xdr:col>
      <xdr:colOff>285750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52725" y="276225"/>
        <a:ext cx="3676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114300</xdr:rowOff>
    </xdr:from>
    <xdr:to>
      <xdr:col>10</xdr:col>
      <xdr:colOff>304800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24150" y="276225"/>
        <a:ext cx="3676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28575</xdr:rowOff>
    </xdr:from>
    <xdr:to>
      <xdr:col>10</xdr:col>
      <xdr:colOff>171450</xdr:colOff>
      <xdr:row>30</xdr:row>
      <xdr:rowOff>133350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42875" y="3914775"/>
          <a:ext cx="62007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Each independent shot requires seven input numbers.  Two more numbers are required to describe the X and Y components of the error common to all shots.   The damage function at point (x,y) relative to the target is 
exp(-.5*((x/bx)^2+(y/by)^2)), an elliptical Diffuse Gaussian damage function. The lethal area of that function is 2*Pi*bx*by.   Solver can be used to design an "optimal" pattern, but beware of local optima and give Solver a reasonable starting point.  </a:t>
          </a:r>
        </a:p>
      </xdr:txBody>
    </xdr:sp>
    <xdr:clientData/>
  </xdr:twoCellAnchor>
  <xdr:twoCellAnchor>
    <xdr:from>
      <xdr:col>7</xdr:col>
      <xdr:colOff>133350</xdr:colOff>
      <xdr:row>4</xdr:row>
      <xdr:rowOff>9525</xdr:rowOff>
    </xdr:from>
    <xdr:to>
      <xdr:col>12</xdr:col>
      <xdr:colOff>438150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4476750" y="657225"/>
        <a:ext cx="33528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95250</xdr:rowOff>
    </xdr:from>
    <xdr:to>
      <xdr:col>11</xdr:col>
      <xdr:colOff>209550</xdr:colOff>
      <xdr:row>17</xdr:row>
      <xdr:rowOff>9525</xdr:rowOff>
    </xdr:to>
    <xdr:graphicFrame>
      <xdr:nvGraphicFramePr>
        <xdr:cNvPr id="1" name="Chart 4"/>
        <xdr:cNvGraphicFramePr/>
      </xdr:nvGraphicFramePr>
      <xdr:xfrm>
        <a:off x="3295650" y="904875"/>
        <a:ext cx="36195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11</xdr:row>
      <xdr:rowOff>133350</xdr:rowOff>
    </xdr:from>
    <xdr:to>
      <xdr:col>14</xdr:col>
      <xdr:colOff>247650</xdr:colOff>
      <xdr:row>13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1930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2</xdr:row>
      <xdr:rowOff>95250</xdr:rowOff>
    </xdr:from>
    <xdr:to>
      <xdr:col>14</xdr:col>
      <xdr:colOff>219075</xdr:colOff>
      <xdr:row>4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381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2"/>
  <sheetViews>
    <sheetView workbookViewId="0" topLeftCell="A1">
      <selection activeCell="D1" sqref="D1"/>
    </sheetView>
  </sheetViews>
  <sheetFormatPr defaultColWidth="9.140625" defaultRowHeight="12.75"/>
  <cols>
    <col min="2" max="2" width="9.28125" style="0" customWidth="1"/>
    <col min="4" max="4" width="9.7109375" style="0" customWidth="1"/>
  </cols>
  <sheetData>
    <row r="1" spans="1:7" ht="12.75">
      <c r="A1" t="s">
        <v>0</v>
      </c>
      <c r="B1" s="1" t="s">
        <v>83</v>
      </c>
      <c r="C1" s="3" t="s">
        <v>1</v>
      </c>
      <c r="D1" s="6" t="s">
        <v>84</v>
      </c>
      <c r="E1" t="s">
        <v>2</v>
      </c>
      <c r="G1" s="5">
        <v>10</v>
      </c>
    </row>
    <row r="2" spans="1:4" ht="12.75">
      <c r="A2">
        <v>0</v>
      </c>
      <c r="B2">
        <f>1-GAMMADIST($A2,1,1,TRUE)</f>
        <v>1</v>
      </c>
      <c r="C2">
        <f>1-GAMMADIST(3*$A2^2,3,1,TRUE)</f>
        <v>1</v>
      </c>
      <c r="D2">
        <f>1-GAMMADIST($G$1*$A2^2,alpha,1,TRUE)</f>
        <v>1</v>
      </c>
    </row>
    <row r="3" spans="1:4" ht="12.75">
      <c r="A3">
        <v>0.1</v>
      </c>
      <c r="B3">
        <f>1-GAMMADIST($A3^2,1,1,TRUE)</f>
        <v>0.9900498337495793</v>
      </c>
      <c r="C3">
        <f aca="true" t="shared" si="0" ref="C3:C19">1-GAMMADIST(3*$A3^2,3,1,TRUE)</f>
        <v>0.9999956000450639</v>
      </c>
      <c r="D3">
        <f>1-GAMMADIST($G$1*$A3^2,alpha,1,TRUE)</f>
        <v>1</v>
      </c>
    </row>
    <row r="4" spans="1:4" ht="12.75">
      <c r="A4">
        <v>0.2</v>
      </c>
      <c r="B4">
        <f aca="true" t="shared" si="1" ref="B4:B32">1-GAMMADIST($A4^2,1,1,TRUE)</f>
        <v>0.9607894391561848</v>
      </c>
      <c r="C4">
        <f t="shared" si="0"/>
        <v>0.9997367162685069</v>
      </c>
      <c r="D4">
        <f aca="true" t="shared" si="2" ref="D4:D32">1-GAMMADIST($G$1*$A4^2,alpha,1,TRUE)</f>
        <v>0.9999999999799019</v>
      </c>
    </row>
    <row r="5" spans="1:4" ht="12.75">
      <c r="A5">
        <v>0.3</v>
      </c>
      <c r="B5">
        <f t="shared" si="1"/>
        <v>0.9139311852764096</v>
      </c>
      <c r="C5">
        <f t="shared" si="0"/>
        <v>0.9973171403925453</v>
      </c>
      <c r="D5">
        <f t="shared" si="2"/>
        <v>0.9999999574804248</v>
      </c>
    </row>
    <row r="6" spans="1:4" ht="12.75">
      <c r="A6">
        <v>0.4</v>
      </c>
      <c r="B6">
        <f t="shared" si="1"/>
        <v>0.8521437894231448</v>
      </c>
      <c r="C6">
        <f t="shared" si="0"/>
        <v>0.9870832667233462</v>
      </c>
      <c r="D6">
        <f t="shared" si="2"/>
        <v>0.99999285770836</v>
      </c>
    </row>
    <row r="7" spans="1:4" ht="12.75">
      <c r="A7">
        <v>0.5</v>
      </c>
      <c r="B7">
        <f t="shared" si="1"/>
        <v>0.7788007833653048</v>
      </c>
      <c r="C7">
        <f t="shared" si="0"/>
        <v>0.9594945607832632</v>
      </c>
      <c r="D7">
        <f t="shared" si="2"/>
        <v>0.9997226479088016</v>
      </c>
    </row>
    <row r="8" spans="1:4" ht="12.75">
      <c r="A8">
        <v>0.6</v>
      </c>
      <c r="B8">
        <f t="shared" si="1"/>
        <v>0.6976763262609459</v>
      </c>
      <c r="C8">
        <f t="shared" si="0"/>
        <v>0.9044108058320568</v>
      </c>
      <c r="D8">
        <f t="shared" si="2"/>
        <v>0.9959757330590263</v>
      </c>
    </row>
    <row r="9" spans="1:4" ht="12.75">
      <c r="A9">
        <v>0.7</v>
      </c>
      <c r="B9">
        <f t="shared" si="1"/>
        <v>0.6126263970583632</v>
      </c>
      <c r="C9">
        <f t="shared" si="0"/>
        <v>0.8163389450282532</v>
      </c>
      <c r="D9">
        <f t="shared" si="2"/>
        <v>0.9716551618485605</v>
      </c>
    </row>
    <row r="10" spans="1:4" ht="12.75">
      <c r="A10">
        <v>0.8</v>
      </c>
      <c r="B10">
        <f t="shared" si="1"/>
        <v>0.52729242580155</v>
      </c>
      <c r="C10">
        <f t="shared" si="0"/>
        <v>0.6983182842436815</v>
      </c>
      <c r="D10">
        <f t="shared" si="2"/>
        <v>0.8857992480966141</v>
      </c>
    </row>
    <row r="11" spans="1:4" ht="12.75">
      <c r="A11">
        <v>0.9</v>
      </c>
      <c r="B11">
        <f t="shared" si="1"/>
        <v>0.44485806737625244</v>
      </c>
      <c r="C11">
        <f t="shared" si="0"/>
        <v>0.5618906893085649</v>
      </c>
      <c r="D11">
        <f t="shared" si="2"/>
        <v>0.7041416217432446</v>
      </c>
    </row>
    <row r="12" spans="1:4" ht="12.75">
      <c r="A12">
        <v>1</v>
      </c>
      <c r="B12">
        <f t="shared" si="1"/>
        <v>0.3678794411867887</v>
      </c>
      <c r="C12">
        <f t="shared" si="0"/>
        <v>0.42319008117767665</v>
      </c>
      <c r="D12">
        <f t="shared" si="2"/>
        <v>0.4579297145675465</v>
      </c>
    </row>
    <row r="13" spans="1:4" ht="12.75">
      <c r="A13">
        <v>1.1</v>
      </c>
      <c r="B13">
        <f t="shared" si="1"/>
        <v>0.29819727944232677</v>
      </c>
      <c r="C13">
        <f t="shared" si="0"/>
        <v>0.29747048901769046</v>
      </c>
      <c r="D13">
        <f t="shared" si="2"/>
        <v>0.2337649133609474</v>
      </c>
    </row>
    <row r="14" spans="1:4" ht="12.75">
      <c r="A14">
        <v>1.2</v>
      </c>
      <c r="B14">
        <f t="shared" si="1"/>
        <v>0.23692775869200544</v>
      </c>
      <c r="C14">
        <f t="shared" si="0"/>
        <v>0.19485925378045843</v>
      </c>
      <c r="D14">
        <f t="shared" si="2"/>
        <v>0.09177274163794702</v>
      </c>
    </row>
    <row r="15" spans="1:4" ht="12.75">
      <c r="A15">
        <v>1.3</v>
      </c>
      <c r="B15">
        <f t="shared" si="1"/>
        <v>0.18451952400068672</v>
      </c>
      <c r="C15">
        <f t="shared" si="0"/>
        <v>0.11887878100758176</v>
      </c>
      <c r="D15">
        <f t="shared" si="2"/>
        <v>0.027509869224137562</v>
      </c>
    </row>
    <row r="16" spans="1:4" ht="12.75">
      <c r="A16">
        <v>1.4</v>
      </c>
      <c r="B16">
        <f t="shared" si="1"/>
        <v>0.14085842092692102</v>
      </c>
      <c r="C16">
        <f t="shared" si="0"/>
        <v>0.06754213470698356</v>
      </c>
      <c r="D16">
        <f t="shared" si="2"/>
        <v>0.006295723762445138</v>
      </c>
    </row>
    <row r="17" spans="1:4" ht="12.75">
      <c r="A17">
        <v>1.5</v>
      </c>
      <c r="B17">
        <f t="shared" si="1"/>
        <v>0.10539922456626116</v>
      </c>
      <c r="C17">
        <f t="shared" si="0"/>
        <v>0.03574841842657461</v>
      </c>
      <c r="D17">
        <f t="shared" si="2"/>
        <v>0.0011034692423804726</v>
      </c>
    </row>
    <row r="18" spans="1:4" ht="13.5" thickBot="1">
      <c r="A18">
        <v>1.6</v>
      </c>
      <c r="B18">
        <f t="shared" si="1"/>
        <v>0.07730474044652458</v>
      </c>
      <c r="C18">
        <f t="shared" si="0"/>
        <v>0.017634136258492306</v>
      </c>
      <c r="D18">
        <f t="shared" si="2"/>
        <v>0.00014879394041056315</v>
      </c>
    </row>
    <row r="19" spans="1:12" ht="13.5" thickTop="1">
      <c r="A19">
        <v>1.7</v>
      </c>
      <c r="B19">
        <f t="shared" si="1"/>
        <v>0.05557621261380152</v>
      </c>
      <c r="C19">
        <f t="shared" si="0"/>
        <v>0.008111656558597247</v>
      </c>
      <c r="D19">
        <f t="shared" si="2"/>
        <v>1.5510546737318442E-05</v>
      </c>
      <c r="F19" s="7" t="s">
        <v>52</v>
      </c>
      <c r="G19" s="8"/>
      <c r="H19" s="8"/>
      <c r="I19" s="8"/>
      <c r="J19" s="8"/>
      <c r="K19" s="8"/>
      <c r="L19" s="9"/>
    </row>
    <row r="20" spans="1:12" ht="13.5" thickBot="1">
      <c r="A20">
        <v>1.8</v>
      </c>
      <c r="B20">
        <f t="shared" si="1"/>
        <v>0.039163895100620794</v>
      </c>
      <c r="C20">
        <f aca="true" t="shared" si="3" ref="C20:C32">1-GAMMADIST(3*$A20^2,3,1,TRUE)</f>
        <v>0.0034816091761085133</v>
      </c>
      <c r="D20">
        <f t="shared" si="2"/>
        <v>1.2558712968457897E-06</v>
      </c>
      <c r="F20" s="13" t="s">
        <v>86</v>
      </c>
      <c r="G20" s="14"/>
      <c r="H20" s="14"/>
      <c r="I20" s="14"/>
      <c r="J20" s="14"/>
      <c r="K20" s="14"/>
      <c r="L20" s="15"/>
    </row>
    <row r="21" spans="1:4" ht="13.5" thickTop="1">
      <c r="A21">
        <v>1.9</v>
      </c>
      <c r="B21">
        <f t="shared" si="1"/>
        <v>0.027051846867478857</v>
      </c>
      <c r="C21">
        <f t="shared" si="3"/>
        <v>0.0013951549883839398</v>
      </c>
      <c r="D21">
        <f t="shared" si="2"/>
        <v>7.9334865121794E-08</v>
      </c>
    </row>
    <row r="22" spans="1:4" ht="12.75">
      <c r="A22">
        <v>2</v>
      </c>
      <c r="B22">
        <f t="shared" si="1"/>
        <v>0.018315638889498276</v>
      </c>
      <c r="C22">
        <f t="shared" si="3"/>
        <v>0.0005222580500956475</v>
      </c>
      <c r="D22">
        <f t="shared" si="2"/>
        <v>3.9259322459628265E-09</v>
      </c>
    </row>
    <row r="23" spans="1:4" ht="12.75">
      <c r="A23">
        <v>2.1</v>
      </c>
      <c r="B23">
        <f t="shared" si="1"/>
        <v>0.012155178330422012</v>
      </c>
      <c r="C23">
        <f t="shared" si="3"/>
        <v>0.00018272722962353605</v>
      </c>
      <c r="D23">
        <f t="shared" si="2"/>
        <v>1.527460380401635E-10</v>
      </c>
    </row>
    <row r="24" spans="1:4" ht="12.75">
      <c r="A24">
        <v>2.2</v>
      </c>
      <c r="B24">
        <f t="shared" si="1"/>
        <v>0.007907054051923268</v>
      </c>
      <c r="C24">
        <f t="shared" si="3"/>
        <v>5.978563549813298E-05</v>
      </c>
      <c r="D24">
        <f t="shared" si="2"/>
        <v>4.687805699177261E-12</v>
      </c>
    </row>
    <row r="25" spans="1:4" ht="12.75">
      <c r="A25">
        <v>2.3</v>
      </c>
      <c r="B25">
        <f t="shared" si="1"/>
        <v>0.005041760259901329</v>
      </c>
      <c r="C25">
        <f t="shared" si="3"/>
        <v>1.8300799612958052E-05</v>
      </c>
      <c r="D25">
        <f t="shared" si="2"/>
        <v>1.1379786002407855E-13</v>
      </c>
    </row>
    <row r="26" spans="1:4" ht="12.75">
      <c r="A26">
        <v>2.4</v>
      </c>
      <c r="B26">
        <f t="shared" si="1"/>
        <v>0.0031511115985758398</v>
      </c>
      <c r="C26">
        <f t="shared" si="3"/>
        <v>5.243381598574182E-06</v>
      </c>
      <c r="D26">
        <f t="shared" si="2"/>
        <v>2.220446049250313E-15</v>
      </c>
    </row>
    <row r="27" spans="1:4" ht="12.75">
      <c r="A27">
        <v>2.5</v>
      </c>
      <c r="B27">
        <f t="shared" si="1"/>
        <v>0.0019304541363082128</v>
      </c>
      <c r="C27">
        <f t="shared" si="3"/>
        <v>1.4066778242227684E-06</v>
      </c>
      <c r="D27">
        <f t="shared" si="2"/>
        <v>0</v>
      </c>
    </row>
    <row r="28" spans="1:4" ht="12.75">
      <c r="A28">
        <v>2.6</v>
      </c>
      <c r="B28">
        <f t="shared" si="1"/>
        <v>0.001159229173952947</v>
      </c>
      <c r="C28">
        <f t="shared" si="3"/>
        <v>3.5349164295706004E-07</v>
      </c>
      <c r="D28">
        <f t="shared" si="2"/>
        <v>0</v>
      </c>
    </row>
    <row r="29" spans="1:4" ht="12.75">
      <c r="A29">
        <v>2.7</v>
      </c>
      <c r="B29">
        <f t="shared" si="1"/>
        <v>0.0006823280527847864</v>
      </c>
      <c r="C29">
        <f t="shared" si="3"/>
        <v>8.323606759397251E-08</v>
      </c>
      <c r="D29">
        <f t="shared" si="2"/>
        <v>0</v>
      </c>
    </row>
    <row r="30" spans="1:4" ht="12.75">
      <c r="A30">
        <v>2.8</v>
      </c>
      <c r="B30">
        <f t="shared" si="1"/>
        <v>0.0003936690406715071</v>
      </c>
      <c r="C30">
        <f t="shared" si="3"/>
        <v>1.837073215771312E-08</v>
      </c>
      <c r="D30">
        <f t="shared" si="2"/>
        <v>0</v>
      </c>
    </row>
    <row r="31" spans="1:4" ht="12.75">
      <c r="A31">
        <v>2.9</v>
      </c>
      <c r="B31">
        <f t="shared" si="1"/>
        <v>0.0002226298569282248</v>
      </c>
      <c r="C31">
        <f t="shared" si="3"/>
        <v>3.801435055628133E-09</v>
      </c>
      <c r="D31">
        <f t="shared" si="2"/>
        <v>0</v>
      </c>
    </row>
    <row r="32" spans="1:4" ht="12.75">
      <c r="A32">
        <v>3</v>
      </c>
      <c r="B32">
        <f t="shared" si="1"/>
        <v>0.00012340980409186741</v>
      </c>
      <c r="C32">
        <f t="shared" si="3"/>
        <v>7.377151112208935E-10</v>
      </c>
      <c r="D32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2"/>
  <sheetViews>
    <sheetView workbookViewId="0" topLeftCell="A1">
      <selection activeCell="B3" sqref="B3"/>
    </sheetView>
  </sheetViews>
  <sheetFormatPr defaultColWidth="9.140625" defaultRowHeight="12.75"/>
  <sheetData>
    <row r="1" spans="1:7" ht="12.75">
      <c r="A1" t="s">
        <v>3</v>
      </c>
      <c r="B1" s="2" t="s">
        <v>5</v>
      </c>
      <c r="C1" s="3" t="s">
        <v>6</v>
      </c>
      <c r="D1" s="1" t="s">
        <v>4</v>
      </c>
      <c r="G1" s="4"/>
    </row>
    <row r="2" spans="1:4" ht="12.75">
      <c r="A2">
        <v>0</v>
      </c>
      <c r="B2">
        <f aca="true" t="shared" si="0" ref="B2:B31">(1-EXP(-SQRT(A2)))^2</f>
        <v>0</v>
      </c>
      <c r="C2">
        <f>1-(1+SQRT(2*A2))*EXP(-SQRT(2*A2))</f>
        <v>0</v>
      </c>
      <c r="D2">
        <f>1-EXP(-A2)</f>
        <v>0</v>
      </c>
    </row>
    <row r="3" spans="1:4" ht="12.75">
      <c r="A3">
        <v>0.1</v>
      </c>
      <c r="B3">
        <f t="shared" si="0"/>
        <v>0.0734987809129186</v>
      </c>
      <c r="C3">
        <f aca="true" t="shared" si="1" ref="C3:C32">1-(1+SQRT(2*A3))*EXP(-SQRT(2*A3))</f>
        <v>0.07464103464672178</v>
      </c>
      <c r="D3">
        <f aca="true" t="shared" si="2" ref="D3:D32">1-EXP(-A3)</f>
        <v>0.09516258196404048</v>
      </c>
    </row>
    <row r="4" spans="1:4" ht="12.75">
      <c r="A4">
        <v>0.2</v>
      </c>
      <c r="B4">
        <f t="shared" si="0"/>
        <v>0.13002708147400996</v>
      </c>
      <c r="C4">
        <f t="shared" si="1"/>
        <v>0.13269986828100533</v>
      </c>
      <c r="D4">
        <f t="shared" si="2"/>
        <v>0.18126924692201818</v>
      </c>
    </row>
    <row r="5" spans="1:4" ht="12.75">
      <c r="A5">
        <v>0.3</v>
      </c>
      <c r="B5">
        <f t="shared" si="0"/>
        <v>0.17786017592756048</v>
      </c>
      <c r="C5">
        <f t="shared" si="1"/>
        <v>0.18210678976013828</v>
      </c>
      <c r="D5">
        <f t="shared" si="2"/>
        <v>0.2591817793182821</v>
      </c>
    </row>
    <row r="6" spans="1:4" ht="12.75">
      <c r="A6">
        <v>0.4</v>
      </c>
      <c r="B6">
        <f t="shared" si="0"/>
        <v>0.219693180205853</v>
      </c>
      <c r="C6">
        <f t="shared" si="1"/>
        <v>0.22547912919987123</v>
      </c>
      <c r="D6">
        <f t="shared" si="2"/>
        <v>0.3296799539643607</v>
      </c>
    </row>
    <row r="7" spans="1:4" ht="12.75">
      <c r="A7">
        <v>0.5</v>
      </c>
      <c r="B7">
        <f t="shared" si="0"/>
        <v>0.25697935164373464</v>
      </c>
      <c r="C7">
        <f t="shared" si="1"/>
        <v>0.26424111765711533</v>
      </c>
      <c r="D7">
        <f t="shared" si="2"/>
        <v>0.3934693402873666</v>
      </c>
    </row>
    <row r="8" spans="1:4" ht="12.75">
      <c r="A8">
        <v>0.6</v>
      </c>
      <c r="B8">
        <f t="shared" si="0"/>
        <v>0.29063998620884235</v>
      </c>
      <c r="C8">
        <f t="shared" si="1"/>
        <v>0.2993025752075098</v>
      </c>
      <c r="D8">
        <f t="shared" si="2"/>
        <v>0.4511883639059736</v>
      </c>
    </row>
    <row r="9" spans="1:4" ht="12.75">
      <c r="A9">
        <v>0.7</v>
      </c>
      <c r="B9">
        <f t="shared" si="0"/>
        <v>0.3213134402199278</v>
      </c>
      <c r="C9">
        <f t="shared" si="1"/>
        <v>0.33129813264632946</v>
      </c>
      <c r="D9">
        <f t="shared" si="2"/>
        <v>0.5034146962085905</v>
      </c>
    </row>
    <row r="10" spans="1:4" ht="12.75">
      <c r="A10">
        <v>0.8</v>
      </c>
      <c r="B10">
        <f t="shared" si="0"/>
        <v>0.3494681122516179</v>
      </c>
      <c r="C10">
        <f t="shared" si="1"/>
        <v>0.36069624090893015</v>
      </c>
      <c r="D10">
        <f t="shared" si="2"/>
        <v>0.5506710358827784</v>
      </c>
    </row>
    <row r="11" spans="1:4" ht="12.75">
      <c r="A11">
        <v>0.9</v>
      </c>
      <c r="B11">
        <f t="shared" si="0"/>
        <v>0.3754618498617289</v>
      </c>
      <c r="C11">
        <f t="shared" si="1"/>
        <v>0.38785672355885414</v>
      </c>
      <c r="D11">
        <f t="shared" si="2"/>
        <v>0.5934303402594009</v>
      </c>
    </row>
    <row r="12" spans="1:4" ht="12.75">
      <c r="A12">
        <v>1</v>
      </c>
      <c r="B12">
        <f t="shared" si="0"/>
        <v>0.39957640089372803</v>
      </c>
      <c r="C12">
        <f t="shared" si="1"/>
        <v>0.41306428248906213</v>
      </c>
      <c r="D12">
        <f t="shared" si="2"/>
        <v>0.6321205588285577</v>
      </c>
    </row>
    <row r="13" spans="1:4" ht="12.75">
      <c r="A13">
        <v>1.1</v>
      </c>
      <c r="B13">
        <f t="shared" si="0"/>
        <v>0.4220388515125897</v>
      </c>
      <c r="C13">
        <f t="shared" si="1"/>
        <v>0.43654942503286576</v>
      </c>
      <c r="D13">
        <f t="shared" si="2"/>
        <v>0.6671289163019205</v>
      </c>
    </row>
    <row r="14" spans="1:4" ht="12.75">
      <c r="A14">
        <v>1.2</v>
      </c>
      <c r="B14">
        <f t="shared" si="0"/>
        <v>0.443035698334652</v>
      </c>
      <c r="C14">
        <f t="shared" si="1"/>
        <v>0.4585022497473604</v>
      </c>
      <c r="D14">
        <f t="shared" si="2"/>
        <v>0.6988057880877978</v>
      </c>
    </row>
    <row r="15" spans="1:4" ht="12.75">
      <c r="A15">
        <v>1.3</v>
      </c>
      <c r="B15">
        <f t="shared" si="0"/>
        <v>0.4627224816690609</v>
      </c>
      <c r="C15">
        <f t="shared" si="1"/>
        <v>0.47908191606677675</v>
      </c>
      <c r="D15">
        <f t="shared" si="2"/>
        <v>0.7274682069659875</v>
      </c>
    </row>
    <row r="16" spans="1:4" ht="12.75">
      <c r="A16">
        <v>1.4</v>
      </c>
      <c r="B16">
        <f t="shared" si="0"/>
        <v>0.4812306077874662</v>
      </c>
      <c r="C16">
        <f t="shared" si="1"/>
        <v>0.4984233729555464</v>
      </c>
      <c r="D16">
        <f t="shared" si="2"/>
        <v>0.7534030360583935</v>
      </c>
    </row>
    <row r="17" spans="1:4" ht="12.75">
      <c r="A17">
        <v>1.5</v>
      </c>
      <c r="B17">
        <f t="shared" si="0"/>
        <v>0.498672317904216</v>
      </c>
      <c r="C17">
        <f t="shared" si="1"/>
        <v>0.5166422754034923</v>
      </c>
      <c r="D17">
        <f t="shared" si="2"/>
        <v>0.7768698398515702</v>
      </c>
    </row>
    <row r="18" spans="1:4" ht="12.75">
      <c r="A18">
        <v>1.6</v>
      </c>
      <c r="B18">
        <f t="shared" si="0"/>
        <v>0.5151443937010634</v>
      </c>
      <c r="C18">
        <f t="shared" si="1"/>
        <v>0.5338386621727911</v>
      </c>
      <c r="D18">
        <f t="shared" si="2"/>
        <v>0.7981034820053446</v>
      </c>
    </row>
    <row r="19" spans="1:4" ht="12.75">
      <c r="A19">
        <v>1.7</v>
      </c>
      <c r="B19">
        <f t="shared" si="0"/>
        <v>0.5307309768327053</v>
      </c>
      <c r="C19">
        <f t="shared" si="1"/>
        <v>0.5500997625642374</v>
      </c>
      <c r="D19">
        <f t="shared" si="2"/>
        <v>0.8173164759472653</v>
      </c>
    </row>
    <row r="20" spans="1:4" ht="12.75">
      <c r="A20">
        <v>1.8</v>
      </c>
      <c r="B20">
        <f t="shared" si="0"/>
        <v>0.545505751889185</v>
      </c>
      <c r="C20">
        <f t="shared" si="1"/>
        <v>0.5655021758347747</v>
      </c>
      <c r="D20">
        <f t="shared" si="2"/>
        <v>0.8347011117784134</v>
      </c>
    </row>
    <row r="21" spans="1:4" ht="12.75">
      <c r="A21">
        <v>1.9</v>
      </c>
      <c r="B21">
        <f t="shared" si="0"/>
        <v>0.5595336623660302</v>
      </c>
      <c r="C21">
        <f t="shared" si="1"/>
        <v>0.5801135892110396</v>
      </c>
      <c r="D21">
        <f t="shared" si="2"/>
        <v>0.8504313807773649</v>
      </c>
    </row>
    <row r="22" spans="1:4" ht="12.75">
      <c r="A22">
        <v>2</v>
      </c>
      <c r="B22">
        <f t="shared" si="0"/>
        <v>0.5728722776935278</v>
      </c>
      <c r="C22">
        <f t="shared" si="1"/>
        <v>0.5939941502901619</v>
      </c>
      <c r="D22">
        <f t="shared" si="2"/>
        <v>0.8646647167633873</v>
      </c>
    </row>
    <row r="23" spans="1:4" ht="12.75">
      <c r="A23">
        <v>2.1</v>
      </c>
      <c r="B23">
        <f t="shared" si="0"/>
        <v>0.5855728952814375</v>
      </c>
      <c r="C23">
        <f t="shared" si="1"/>
        <v>0.6071975763523139</v>
      </c>
      <c r="D23">
        <f t="shared" si="2"/>
        <v>0.8775435717470181</v>
      </c>
    </row>
    <row r="24" spans="1:4" ht="12.75">
      <c r="A24">
        <v>2.2</v>
      </c>
      <c r="B24">
        <f t="shared" si="0"/>
        <v>0.5976814384185062</v>
      </c>
      <c r="C24">
        <f t="shared" si="1"/>
        <v>0.6197720605121352</v>
      </c>
      <c r="D24">
        <f t="shared" si="2"/>
        <v>0.8891968416376661</v>
      </c>
    </row>
    <row r="25" spans="1:4" ht="12.75">
      <c r="A25">
        <v>2.3</v>
      </c>
      <c r="B25">
        <f t="shared" si="0"/>
        <v>0.6092391948578136</v>
      </c>
      <c r="C25">
        <f t="shared" si="1"/>
        <v>0.6317610189588825</v>
      </c>
      <c r="D25">
        <f t="shared" si="2"/>
        <v>0.8997411562771962</v>
      </c>
    </row>
    <row r="26" spans="1:4" ht="12.75">
      <c r="A26">
        <v>2.4</v>
      </c>
      <c r="B26">
        <f t="shared" si="0"/>
        <v>0.6202834296221813</v>
      </c>
      <c r="C26">
        <f t="shared" si="1"/>
        <v>0.643203712451909</v>
      </c>
      <c r="D26">
        <f t="shared" si="2"/>
        <v>0.9092820467105875</v>
      </c>
    </row>
    <row r="27" spans="1:4" ht="12.75">
      <c r="A27">
        <v>2.5</v>
      </c>
      <c r="B27">
        <f t="shared" si="0"/>
        <v>0.6308478974555762</v>
      </c>
      <c r="C27">
        <f t="shared" si="1"/>
        <v>0.6541357672688226</v>
      </c>
      <c r="D27">
        <f t="shared" si="2"/>
        <v>0.9179150013761012</v>
      </c>
    </row>
    <row r="28" spans="1:4" ht="12.75">
      <c r="A28">
        <v>2.6</v>
      </c>
      <c r="B28">
        <f t="shared" si="0"/>
        <v>0.6409632744368305</v>
      </c>
      <c r="C28">
        <f t="shared" si="1"/>
        <v>0.6645896149851465</v>
      </c>
      <c r="D28">
        <f t="shared" si="2"/>
        <v>0.9257264217856661</v>
      </c>
    </row>
    <row r="29" spans="1:4" ht="12.75">
      <c r="A29">
        <v>2.7</v>
      </c>
      <c r="B29">
        <f t="shared" si="0"/>
        <v>0.6506575239044755</v>
      </c>
      <c r="C29">
        <f t="shared" si="1"/>
        <v>0.6745948661566036</v>
      </c>
      <c r="D29">
        <f t="shared" si="2"/>
        <v>0.9327944872602503</v>
      </c>
    </row>
    <row r="30" spans="1:4" ht="12.75">
      <c r="A30">
        <v>2.8</v>
      </c>
      <c r="B30">
        <f t="shared" si="0"/>
        <v>0.659956208572397</v>
      </c>
      <c r="C30">
        <f t="shared" si="1"/>
        <v>0.684178629745289</v>
      </c>
      <c r="D30">
        <f t="shared" si="2"/>
        <v>0.9391899373747821</v>
      </c>
    </row>
    <row r="31" spans="1:4" ht="12.75">
      <c r="A31">
        <v>2.9</v>
      </c>
      <c r="B31">
        <f t="shared" si="0"/>
        <v>0.6688827582404596</v>
      </c>
      <c r="C31">
        <f t="shared" si="1"/>
        <v>0.6933657876809745</v>
      </c>
      <c r="D31">
        <f t="shared" si="2"/>
        <v>0.9449767799435927</v>
      </c>
    </row>
    <row r="32" spans="1:4" ht="12.75">
      <c r="A32">
        <v>3</v>
      </c>
      <c r="B32">
        <f>(1-EXP(-SQRT(A32)))^2</f>
        <v>0.6774587006094045</v>
      </c>
      <c r="C32">
        <f t="shared" si="1"/>
        <v>0.7021792320703684</v>
      </c>
      <c r="D32">
        <f t="shared" si="2"/>
        <v>0.950212931632136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16"/>
  <sheetViews>
    <sheetView workbookViewId="0" topLeftCell="A1">
      <selection activeCell="E11" sqref="E11"/>
    </sheetView>
  </sheetViews>
  <sheetFormatPr defaultColWidth="9.140625" defaultRowHeight="12.75"/>
  <sheetData>
    <row r="1" spans="1:9" ht="12.75">
      <c r="A1" t="s">
        <v>62</v>
      </c>
      <c r="B1" t="s">
        <v>60</v>
      </c>
      <c r="C1" t="s">
        <v>63</v>
      </c>
      <c r="D1" t="s">
        <v>61</v>
      </c>
      <c r="E1" t="s">
        <v>59</v>
      </c>
      <c r="F1" t="s">
        <v>55</v>
      </c>
      <c r="G1" t="s">
        <v>56</v>
      </c>
      <c r="H1" t="s">
        <v>57</v>
      </c>
      <c r="I1" t="s">
        <v>58</v>
      </c>
    </row>
    <row r="2" spans="1:9" ht="12.75">
      <c r="A2">
        <f ca="1">NORMINV(RAND(),mux,sigx)</f>
        <v>0.7490729830672391</v>
      </c>
      <c r="B2">
        <f ca="1">NORMINV(RAND(),muy,sigy)</f>
        <v>0.062081675154598726</v>
      </c>
      <c r="C2">
        <f>EXP(-0.5*(A2*A2+B2*B2)/(b*b))</f>
        <v>0.969100541080884</v>
      </c>
      <c r="D2">
        <f ca="1">IF(RAND()&lt;C2,1,0)</f>
        <v>1</v>
      </c>
      <c r="E2" s="5">
        <v>3</v>
      </c>
      <c r="F2" s="5">
        <v>2</v>
      </c>
      <c r="G2" s="5">
        <v>1</v>
      </c>
      <c r="H2" s="5">
        <v>1</v>
      </c>
      <c r="I2" s="5">
        <v>1</v>
      </c>
    </row>
    <row r="3" spans="1:9" ht="12.75">
      <c r="A3">
        <f aca="true" ca="1" t="shared" si="0" ref="A3:A15">NORMINV(RAND(),mux,sigx)</f>
        <v>2.5331388792706466</v>
      </c>
      <c r="B3">
        <f aca="true" ca="1" t="shared" si="1" ref="B3:B15">NORMINV(RAND(),muy,sigy)</f>
        <v>1.5903711500269682</v>
      </c>
      <c r="C3">
        <f aca="true" t="shared" si="2" ref="C3:C15">EXP(-0.5*(A3*A3+B3*B3)/(b*b))</f>
        <v>0.6083505174007314</v>
      </c>
      <c r="D3">
        <f aca="true" ca="1" t="shared" si="3" ref="D3:D15">IF(RAND()&lt;C3,1,0)</f>
        <v>1</v>
      </c>
      <c r="E3">
        <f>b*b</f>
        <v>9</v>
      </c>
      <c r="F3">
        <f>mux*mux</f>
        <v>4</v>
      </c>
      <c r="G3">
        <f>muy*muy</f>
        <v>1</v>
      </c>
      <c r="H3">
        <f>sigx*sigx</f>
        <v>1</v>
      </c>
      <c r="I3">
        <f>sigy*sigy</f>
        <v>1</v>
      </c>
    </row>
    <row r="4" spans="1:8" ht="12.75">
      <c r="A4">
        <f ca="1" t="shared" si="0"/>
        <v>2.864439666219653</v>
      </c>
      <c r="B4">
        <f ca="1" t="shared" si="1"/>
        <v>-0.1726068579545239</v>
      </c>
      <c r="C4">
        <f t="shared" si="2"/>
        <v>0.6328705891449479</v>
      </c>
      <c r="D4">
        <f ca="1" t="shared" si="3"/>
        <v>1</v>
      </c>
      <c r="E4">
        <f>E3+H3</f>
        <v>10</v>
      </c>
      <c r="F4">
        <f>E3+I3</f>
        <v>10</v>
      </c>
      <c r="G4">
        <f>E3/SQRT(E4*F4)</f>
        <v>0.9</v>
      </c>
      <c r="H4">
        <f>F3/E4+G3/F4</f>
        <v>0.5</v>
      </c>
    </row>
    <row r="5" spans="1:6" ht="12.75">
      <c r="A5">
        <f ca="1" t="shared" si="0"/>
        <v>3.150729970387251</v>
      </c>
      <c r="B5">
        <f ca="1" t="shared" si="1"/>
        <v>1.6871234933024413</v>
      </c>
      <c r="C5">
        <f t="shared" si="2"/>
        <v>0.49182217679071316</v>
      </c>
      <c r="D5">
        <f ca="1" t="shared" si="3"/>
        <v>1</v>
      </c>
      <c r="E5" s="1">
        <f>G4*EXP(-0.5*H4)</f>
        <v>0.7009207047642644</v>
      </c>
      <c r="F5" t="s">
        <v>64</v>
      </c>
    </row>
    <row r="6" spans="1:4" ht="13.5" thickBot="1">
      <c r="A6">
        <f ca="1" t="shared" si="0"/>
        <v>1.168790577994495</v>
      </c>
      <c r="B6">
        <f ca="1" t="shared" si="1"/>
        <v>1.0750913913195035</v>
      </c>
      <c r="C6">
        <f t="shared" si="2"/>
        <v>0.8692668168082407</v>
      </c>
      <c r="D6">
        <f ca="1" t="shared" si="3"/>
        <v>1</v>
      </c>
    </row>
    <row r="7" spans="1:11" ht="13.5" thickTop="1">
      <c r="A7">
        <f ca="1" t="shared" si="0"/>
        <v>2.4307802479170224</v>
      </c>
      <c r="B7">
        <f ca="1" t="shared" si="1"/>
        <v>1.5692143795118378</v>
      </c>
      <c r="C7">
        <f t="shared" si="2"/>
        <v>0.6280957997300626</v>
      </c>
      <c r="D7">
        <f ca="1" t="shared" si="3"/>
        <v>1</v>
      </c>
      <c r="F7" s="7" t="s">
        <v>65</v>
      </c>
      <c r="G7" s="8"/>
      <c r="H7" s="8"/>
      <c r="I7" s="8"/>
      <c r="J7" s="8"/>
      <c r="K7" s="9"/>
    </row>
    <row r="8" spans="1:11" ht="12.75">
      <c r="A8">
        <f ca="1" t="shared" si="0"/>
        <v>1.92202283725754</v>
      </c>
      <c r="B8">
        <f ca="1" t="shared" si="1"/>
        <v>0.9636823425063546</v>
      </c>
      <c r="C8">
        <f t="shared" si="2"/>
        <v>0.7735033310954179</v>
      </c>
      <c r="D8">
        <f ca="1" t="shared" si="3"/>
        <v>1</v>
      </c>
      <c r="F8" s="10" t="s">
        <v>66</v>
      </c>
      <c r="G8" s="11"/>
      <c r="H8" s="11"/>
      <c r="I8" s="11"/>
      <c r="J8" s="11"/>
      <c r="K8" s="12"/>
    </row>
    <row r="9" spans="1:11" ht="12.75">
      <c r="A9">
        <f ca="1" t="shared" si="0"/>
        <v>3.6138360935241414</v>
      </c>
      <c r="B9">
        <f ca="1" t="shared" si="1"/>
        <v>-0.0348799607051542</v>
      </c>
      <c r="C9">
        <f t="shared" si="2"/>
        <v>0.48402793239926023</v>
      </c>
      <c r="D9">
        <f ca="1" t="shared" si="3"/>
        <v>0</v>
      </c>
      <c r="F9" s="10" t="s">
        <v>71</v>
      </c>
      <c r="G9" s="11"/>
      <c r="H9" s="11"/>
      <c r="I9" s="11"/>
      <c r="J9" s="11"/>
      <c r="K9" s="12"/>
    </row>
    <row r="10" spans="1:11" ht="12.75">
      <c r="A10">
        <f ca="1" t="shared" si="0"/>
        <v>2.5957517943879074</v>
      </c>
      <c r="B10">
        <f ca="1" t="shared" si="1"/>
        <v>1.1075698423535707</v>
      </c>
      <c r="C10">
        <f t="shared" si="2"/>
        <v>0.6424412491335248</v>
      </c>
      <c r="D10">
        <f ca="1" t="shared" si="3"/>
        <v>0</v>
      </c>
      <c r="F10" s="10" t="s">
        <v>67</v>
      </c>
      <c r="G10" s="11"/>
      <c r="H10" s="11"/>
      <c r="I10" s="11"/>
      <c r="J10" s="11"/>
      <c r="K10" s="12"/>
    </row>
    <row r="11" spans="1:11" ht="12.75">
      <c r="A11">
        <f ca="1" t="shared" si="0"/>
        <v>1.7479789652063042</v>
      </c>
      <c r="B11">
        <f ca="1" t="shared" si="1"/>
        <v>0.45135718211167797</v>
      </c>
      <c r="C11">
        <f t="shared" si="2"/>
        <v>0.8343818745568599</v>
      </c>
      <c r="D11">
        <f ca="1" t="shared" si="3"/>
        <v>1</v>
      </c>
      <c r="F11" s="10" t="s">
        <v>68</v>
      </c>
      <c r="G11" s="11"/>
      <c r="H11" s="11"/>
      <c r="I11" s="11"/>
      <c r="J11" s="11"/>
      <c r="K11" s="12"/>
    </row>
    <row r="12" spans="1:11" ht="12.75">
      <c r="A12">
        <f ca="1" t="shared" si="0"/>
        <v>-0.09420348356026143</v>
      </c>
      <c r="B12">
        <f ca="1" t="shared" si="1"/>
        <v>1.9011199059714714</v>
      </c>
      <c r="C12">
        <f t="shared" si="2"/>
        <v>0.8176793055223132</v>
      </c>
      <c r="D12">
        <f ca="1" t="shared" si="3"/>
        <v>1</v>
      </c>
      <c r="F12" s="10" t="s">
        <v>69</v>
      </c>
      <c r="G12" s="11"/>
      <c r="H12" s="11"/>
      <c r="I12" s="11"/>
      <c r="J12" s="11"/>
      <c r="K12" s="12"/>
    </row>
    <row r="13" spans="1:11" ht="13.5" thickBot="1">
      <c r="A13">
        <f ca="1" t="shared" si="0"/>
        <v>1.6327712378456536</v>
      </c>
      <c r="B13">
        <f ca="1" t="shared" si="1"/>
        <v>1.379156886337218</v>
      </c>
      <c r="C13">
        <f t="shared" si="2"/>
        <v>0.7758635233506043</v>
      </c>
      <c r="D13">
        <f ca="1" t="shared" si="3"/>
        <v>1</v>
      </c>
      <c r="F13" s="13" t="s">
        <v>70</v>
      </c>
      <c r="G13" s="14"/>
      <c r="H13" s="14"/>
      <c r="I13" s="14"/>
      <c r="J13" s="14"/>
      <c r="K13" s="15"/>
    </row>
    <row r="14" spans="1:4" ht="13.5" thickTop="1">
      <c r="A14">
        <f ca="1" t="shared" si="0"/>
        <v>2.7412063977271135</v>
      </c>
      <c r="B14">
        <f ca="1" t="shared" si="1"/>
        <v>1.0781942188103666</v>
      </c>
      <c r="C14">
        <f t="shared" si="2"/>
        <v>0.617522522015616</v>
      </c>
      <c r="D14">
        <f ca="1" t="shared" si="3"/>
        <v>0</v>
      </c>
    </row>
    <row r="15" spans="1:4" ht="12.75">
      <c r="A15">
        <f ca="1" t="shared" si="0"/>
        <v>3.44552061443146</v>
      </c>
      <c r="B15">
        <f ca="1" t="shared" si="1"/>
        <v>0.6623613406295965</v>
      </c>
      <c r="C15">
        <f t="shared" si="2"/>
        <v>0.5046412532946649</v>
      </c>
      <c r="D15">
        <f ca="1" t="shared" si="3"/>
        <v>1</v>
      </c>
    </row>
    <row r="16" spans="3:5" ht="12.75">
      <c r="C16" s="1">
        <f>AVERAGE(C2:C15)</f>
        <v>0.6892548165945601</v>
      </c>
      <c r="D16" s="1">
        <f>AVERAGE(D2:D15)</f>
        <v>0.7857142857142857</v>
      </c>
      <c r="E16" t="s">
        <v>72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24"/>
  <sheetViews>
    <sheetView workbookViewId="0" topLeftCell="A1">
      <selection activeCell="I4" sqref="I4"/>
    </sheetView>
  </sheetViews>
  <sheetFormatPr defaultColWidth="9.140625" defaultRowHeight="12.75"/>
  <cols>
    <col min="5" max="5" width="10.28125" style="0" customWidth="1"/>
  </cols>
  <sheetData>
    <row r="1" spans="1:11" ht="12.75">
      <c r="A1" t="s">
        <v>73</v>
      </c>
      <c r="B1" t="s">
        <v>74</v>
      </c>
      <c r="C1" t="s">
        <v>76</v>
      </c>
      <c r="D1" t="s">
        <v>77</v>
      </c>
      <c r="E1" t="s">
        <v>81</v>
      </c>
      <c r="F1" t="s">
        <v>82</v>
      </c>
      <c r="G1" t="s">
        <v>78</v>
      </c>
      <c r="I1" t="s">
        <v>79</v>
      </c>
      <c r="J1" s="5">
        <v>100</v>
      </c>
      <c r="K1" s="4"/>
    </row>
    <row r="2" spans="1:11" ht="12.75">
      <c r="A2" s="5">
        <v>30</v>
      </c>
      <c r="B2" s="5">
        <v>30</v>
      </c>
      <c r="C2" s="5">
        <v>40</v>
      </c>
      <c r="D2" s="5">
        <v>20</v>
      </c>
      <c r="E2" s="5">
        <v>100</v>
      </c>
      <c r="F2" s="5">
        <v>100</v>
      </c>
      <c r="G2" s="5">
        <v>0.9</v>
      </c>
      <c r="I2" t="s">
        <v>80</v>
      </c>
      <c r="J2" s="5">
        <v>100</v>
      </c>
      <c r="K2" s="4"/>
    </row>
    <row r="3" spans="1:11" ht="12.75">
      <c r="A3" s="5">
        <v>-30</v>
      </c>
      <c r="B3" s="5">
        <v>-60</v>
      </c>
      <c r="C3" s="5">
        <v>40</v>
      </c>
      <c r="D3" s="5">
        <v>20</v>
      </c>
      <c r="E3" s="5">
        <v>100</v>
      </c>
      <c r="F3" s="5">
        <v>100</v>
      </c>
      <c r="G3" s="5">
        <v>0.9</v>
      </c>
      <c r="I3" t="s">
        <v>75</v>
      </c>
      <c r="J3" s="1">
        <f>PK(inputs,params)</f>
        <v>0.7833450135877903</v>
      </c>
      <c r="K3" s="4"/>
    </row>
    <row r="4" spans="1:11" ht="12.75">
      <c r="A4" s="5">
        <v>-60</v>
      </c>
      <c r="B4" s="5">
        <v>-30</v>
      </c>
      <c r="C4" s="5">
        <v>40</v>
      </c>
      <c r="D4" s="5">
        <v>20</v>
      </c>
      <c r="E4" s="5">
        <v>100</v>
      </c>
      <c r="F4" s="5">
        <v>100</v>
      </c>
      <c r="G4" s="5">
        <v>0.9</v>
      </c>
      <c r="J4" s="4"/>
      <c r="K4" s="4"/>
    </row>
    <row r="5" spans="1:7" ht="12.75">
      <c r="A5" s="5">
        <v>-60</v>
      </c>
      <c r="B5" s="5">
        <v>60</v>
      </c>
      <c r="C5" s="5">
        <v>40</v>
      </c>
      <c r="D5" s="5">
        <v>20</v>
      </c>
      <c r="E5" s="5">
        <v>100</v>
      </c>
      <c r="F5" s="5">
        <v>100</v>
      </c>
      <c r="G5" s="5">
        <v>0.9</v>
      </c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16"/>
  <sheetViews>
    <sheetView tabSelected="1" workbookViewId="0" topLeftCell="A1">
      <selection activeCell="E20" sqref="E20"/>
    </sheetView>
  </sheetViews>
  <sheetFormatPr defaultColWidth="9.140625" defaultRowHeight="12.75"/>
  <sheetData>
    <row r="1" spans="1:9" ht="12.75">
      <c r="A1" t="s">
        <v>46</v>
      </c>
      <c r="B1" t="s">
        <v>43</v>
      </c>
      <c r="C1" t="s">
        <v>44</v>
      </c>
      <c r="D1" t="s">
        <v>47</v>
      </c>
      <c r="E1" t="s">
        <v>48</v>
      </c>
      <c r="F1" t="s">
        <v>53</v>
      </c>
      <c r="I1" s="5">
        <v>0.8</v>
      </c>
    </row>
    <row r="2" spans="1:9" ht="12.75">
      <c r="A2">
        <v>1</v>
      </c>
      <c r="B2">
        <f>1+INT(LN(lambda*A2/$I$1)/LN(1-$I$2))</f>
        <v>2</v>
      </c>
      <c r="C2">
        <f>1-p*(1-rho)^B2</f>
        <v>0.8</v>
      </c>
      <c r="D2">
        <f>1-C2</f>
        <v>0.19999999999999996</v>
      </c>
      <c r="E2">
        <f>MIN(A2*lambda,1)</f>
        <v>0.4</v>
      </c>
      <c r="F2" t="s">
        <v>54</v>
      </c>
      <c r="I2" s="5">
        <v>0.5</v>
      </c>
    </row>
    <row r="3" spans="1:9" ht="12.75">
      <c r="A3">
        <v>2</v>
      </c>
      <c r="B3">
        <f>1+INT(LN((1-MAX((1-lambda*A3),0)/C2)/$I$1)/LN(1-$I$2))</f>
        <v>1</v>
      </c>
      <c r="C3">
        <f>C2*(1-p*(1-rho)^B3)</f>
        <v>0.48</v>
      </c>
      <c r="D3">
        <f aca="true" t="shared" si="0" ref="D3:D10">1-C3</f>
        <v>0.52</v>
      </c>
      <c r="E3">
        <f aca="true" t="shared" si="1" ref="E3:E10">MIN(A3*lambda,1)</f>
        <v>0.8</v>
      </c>
      <c r="F3" t="s">
        <v>42</v>
      </c>
      <c r="I3" s="5">
        <v>0.4</v>
      </c>
    </row>
    <row r="4" spans="1:5" ht="12.75">
      <c r="A4">
        <v>3</v>
      </c>
      <c r="B4">
        <f aca="true" t="shared" si="2" ref="B4:B10">1+INT(LN((1-MAX((1-lambda*A4),0)/C3)/$I$1)/LN(1-$I$2))</f>
        <v>0</v>
      </c>
      <c r="C4">
        <f aca="true" t="shared" si="3" ref="C4:C10">C3*(1-p*(1-rho)^B4)</f>
        <v>0.09599999999999997</v>
      </c>
      <c r="D4">
        <f t="shared" si="0"/>
        <v>0.904</v>
      </c>
      <c r="E4">
        <f t="shared" si="1"/>
        <v>1</v>
      </c>
    </row>
    <row r="5" spans="1:5" ht="12.75">
      <c r="A5">
        <v>4</v>
      </c>
      <c r="B5">
        <f t="shared" si="2"/>
        <v>0</v>
      </c>
      <c r="C5">
        <f t="shared" si="3"/>
        <v>0.01919999999999999</v>
      </c>
      <c r="D5">
        <f t="shared" si="0"/>
        <v>0.9808</v>
      </c>
      <c r="E5">
        <f t="shared" si="1"/>
        <v>1</v>
      </c>
    </row>
    <row r="6" spans="1:5" ht="12.75">
      <c r="A6">
        <v>5</v>
      </c>
      <c r="B6">
        <f t="shared" si="2"/>
        <v>0</v>
      </c>
      <c r="C6">
        <f t="shared" si="3"/>
        <v>0.0038399999999999975</v>
      </c>
      <c r="D6">
        <f t="shared" si="0"/>
        <v>0.99616</v>
      </c>
      <c r="E6">
        <f t="shared" si="1"/>
        <v>1</v>
      </c>
    </row>
    <row r="7" spans="1:5" ht="12.75">
      <c r="A7">
        <v>6</v>
      </c>
      <c r="B7">
        <f t="shared" si="2"/>
        <v>0</v>
      </c>
      <c r="C7">
        <f t="shared" si="3"/>
        <v>0.0007679999999999994</v>
      </c>
      <c r="D7">
        <f t="shared" si="0"/>
        <v>0.999232</v>
      </c>
      <c r="E7">
        <f t="shared" si="1"/>
        <v>1</v>
      </c>
    </row>
    <row r="8" spans="1:5" ht="12.75">
      <c r="A8">
        <v>7</v>
      </c>
      <c r="B8">
        <f t="shared" si="2"/>
        <v>0</v>
      </c>
      <c r="C8">
        <f t="shared" si="3"/>
        <v>0.00015359999999999983</v>
      </c>
      <c r="D8">
        <f t="shared" si="0"/>
        <v>0.9998464</v>
      </c>
      <c r="E8">
        <f t="shared" si="1"/>
        <v>1</v>
      </c>
    </row>
    <row r="9" spans="1:5" ht="12.75">
      <c r="A9">
        <v>8</v>
      </c>
      <c r="B9">
        <f t="shared" si="2"/>
        <v>0</v>
      </c>
      <c r="C9">
        <f t="shared" si="3"/>
        <v>3.0719999999999957E-05</v>
      </c>
      <c r="D9">
        <f t="shared" si="0"/>
        <v>0.99996928</v>
      </c>
      <c r="E9">
        <f t="shared" si="1"/>
        <v>1</v>
      </c>
    </row>
    <row r="10" spans="1:5" ht="12.75">
      <c r="A10">
        <v>9</v>
      </c>
      <c r="B10">
        <f t="shared" si="2"/>
        <v>0</v>
      </c>
      <c r="C10">
        <f t="shared" si="3"/>
        <v>6.14399999999999E-06</v>
      </c>
      <c r="D10">
        <f t="shared" si="0"/>
        <v>0.999993856</v>
      </c>
      <c r="E10">
        <f t="shared" si="1"/>
        <v>1</v>
      </c>
    </row>
    <row r="11" spans="1:2" ht="12.75">
      <c r="A11" t="s">
        <v>45</v>
      </c>
      <c r="B11" s="1">
        <f>SUM(B2:B10)</f>
        <v>3</v>
      </c>
    </row>
    <row r="13" ht="13.5" thickBot="1"/>
    <row r="14" spans="1:5" ht="13.5" thickTop="1">
      <c r="A14" s="7" t="s">
        <v>49</v>
      </c>
      <c r="B14" s="8"/>
      <c r="C14" s="8"/>
      <c r="D14" s="8"/>
      <c r="E14" s="9"/>
    </row>
    <row r="15" spans="1:5" ht="12.75">
      <c r="A15" s="10" t="s">
        <v>50</v>
      </c>
      <c r="B15" s="11"/>
      <c r="C15" s="11"/>
      <c r="D15" s="11"/>
      <c r="E15" s="12"/>
    </row>
    <row r="16" spans="1:5" ht="13.5" thickBot="1">
      <c r="A16" s="13" t="s">
        <v>51</v>
      </c>
      <c r="B16" s="14"/>
      <c r="C16" s="14"/>
      <c r="D16" s="14"/>
      <c r="E16" s="15"/>
    </row>
    <row r="17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workbookViewId="0" topLeftCell="A1">
      <selection activeCell="J7" sqref="J7"/>
    </sheetView>
  </sheetViews>
  <sheetFormatPr defaultColWidth="9.140625" defaultRowHeight="12.75"/>
  <cols>
    <col min="1" max="1" width="11.7109375" style="0" customWidth="1"/>
    <col min="4" max="4" width="10.28125" style="0" customWidth="1"/>
    <col min="5" max="5" width="9.57421875" style="0" customWidth="1"/>
  </cols>
  <sheetData>
    <row r="1" ht="12.75">
      <c r="A1" t="s">
        <v>14</v>
      </c>
    </row>
    <row r="3" spans="1:7" ht="12.75">
      <c r="A3" t="s">
        <v>15</v>
      </c>
      <c r="B3" t="s">
        <v>16</v>
      </c>
      <c r="C3" t="s">
        <v>17</v>
      </c>
      <c r="D3" t="s">
        <v>18</v>
      </c>
      <c r="E3" t="s">
        <v>34</v>
      </c>
      <c r="F3" t="s">
        <v>19</v>
      </c>
      <c r="G3" t="s">
        <v>20</v>
      </c>
    </row>
    <row r="4" spans="1:7" ht="12.75">
      <c r="A4" s="4" t="s">
        <v>21</v>
      </c>
      <c r="B4" s="6">
        <v>550</v>
      </c>
      <c r="C4" s="6">
        <v>3</v>
      </c>
      <c r="D4" s="6">
        <v>0.17</v>
      </c>
      <c r="E4" s="6">
        <v>0.2</v>
      </c>
      <c r="F4" s="6">
        <f>B4*C4*D4^(2/3)</f>
        <v>506.34892442686055</v>
      </c>
      <c r="G4" s="6">
        <f>F4/E4^2</f>
        <v>12658.723110671512</v>
      </c>
    </row>
    <row r="5" spans="1:7" ht="12.75">
      <c r="A5" s="4" t="s">
        <v>21</v>
      </c>
      <c r="B5" s="6">
        <v>450</v>
      </c>
      <c r="C5" s="6">
        <v>1</v>
      </c>
      <c r="D5" s="6">
        <v>1</v>
      </c>
      <c r="E5" s="6">
        <v>0.3</v>
      </c>
      <c r="F5" s="6">
        <f>B5*C5*D5^(2/3)</f>
        <v>450</v>
      </c>
      <c r="G5" s="6">
        <f>F5/E5^2</f>
        <v>5000</v>
      </c>
    </row>
    <row r="6" spans="1:7" ht="12.75">
      <c r="A6" s="4" t="s">
        <v>22</v>
      </c>
      <c r="B6" s="6">
        <v>54</v>
      </c>
      <c r="C6" s="6">
        <v>1</v>
      </c>
      <c r="D6" s="6">
        <v>5</v>
      </c>
      <c r="E6" s="6">
        <v>0.5</v>
      </c>
      <c r="F6" s="6">
        <f>B6*C6*D6^(2/3)</f>
        <v>157.89695786349475</v>
      </c>
      <c r="G6" s="6">
        <f>F6/E6^2</f>
        <v>631.587831453979</v>
      </c>
    </row>
    <row r="7" spans="1:7" ht="12.75">
      <c r="A7" s="4" t="s">
        <v>23</v>
      </c>
      <c r="B7" s="6">
        <v>496</v>
      </c>
      <c r="C7" s="6">
        <v>10</v>
      </c>
      <c r="D7" s="6">
        <v>0.04</v>
      </c>
      <c r="E7" s="6">
        <v>0.3</v>
      </c>
      <c r="F7" s="6">
        <f>B7*C7*D7^(2/3)</f>
        <v>580.1251192614328</v>
      </c>
      <c r="G7" s="6">
        <f>F7/E7^2</f>
        <v>6445.834658460365</v>
      </c>
    </row>
    <row r="8" spans="1:7" ht="12.75">
      <c r="A8" s="4" t="s">
        <v>24</v>
      </c>
      <c r="B8" s="6">
        <v>160</v>
      </c>
      <c r="C8" s="6">
        <v>1</v>
      </c>
      <c r="D8" s="6">
        <v>0.6</v>
      </c>
      <c r="E8" s="6">
        <v>0.7</v>
      </c>
      <c r="F8" s="6">
        <f>B8*C8*D8^(2/3)</f>
        <v>113.820585743682</v>
      </c>
      <c r="G8" s="6">
        <f>F8/E8^2</f>
        <v>232.2869096809837</v>
      </c>
    </row>
    <row r="9" spans="1:7" ht="12.75">
      <c r="A9" s="4" t="s">
        <v>25</v>
      </c>
      <c r="B9" s="1">
        <f>SUM(B4:B8)</f>
        <v>1710</v>
      </c>
      <c r="C9" s="4"/>
      <c r="D9" s="4"/>
      <c r="E9" s="4"/>
      <c r="F9" s="1">
        <f>SUM(F4:F8)</f>
        <v>1808.19158729547</v>
      </c>
      <c r="G9" s="1">
        <f>SUM(G4:G8)</f>
        <v>24968.43251026684</v>
      </c>
    </row>
    <row r="11" spans="1:7" ht="12.75">
      <c r="A11" s="4" t="s">
        <v>26</v>
      </c>
      <c r="B11" s="6">
        <v>288</v>
      </c>
      <c r="C11" s="6">
        <v>1</v>
      </c>
      <c r="D11" s="6">
        <v>25</v>
      </c>
      <c r="E11" s="6">
        <v>0.7</v>
      </c>
      <c r="F11" s="6">
        <f>B11*C11*D11^(2/3)</f>
        <v>2462.3653632144424</v>
      </c>
      <c r="G11" s="6">
        <f>F11/E11^2</f>
        <v>5025.235435131515</v>
      </c>
    </row>
    <row r="12" spans="1:7" ht="12.75">
      <c r="A12" s="4" t="s">
        <v>27</v>
      </c>
      <c r="B12" s="6">
        <v>1010</v>
      </c>
      <c r="C12" s="6">
        <v>1</v>
      </c>
      <c r="D12" s="6">
        <v>1</v>
      </c>
      <c r="E12" s="6">
        <v>1</v>
      </c>
      <c r="F12" s="6">
        <f aca="true" t="shared" si="0" ref="F12:F17">B12*C12*D12^(2/3)</f>
        <v>1010</v>
      </c>
      <c r="G12" s="6">
        <f aca="true" t="shared" si="1" ref="G12:G17">F12/E12^2</f>
        <v>1010</v>
      </c>
    </row>
    <row r="13" spans="1:7" ht="12.75">
      <c r="A13" s="4" t="s">
        <v>28</v>
      </c>
      <c r="B13" s="6">
        <v>60</v>
      </c>
      <c r="C13" s="6">
        <v>1</v>
      </c>
      <c r="D13" s="6">
        <v>1</v>
      </c>
      <c r="E13" s="6">
        <v>0.7</v>
      </c>
      <c r="F13" s="6">
        <f t="shared" si="0"/>
        <v>60</v>
      </c>
      <c r="G13" s="6">
        <f t="shared" si="1"/>
        <v>122.44897959183675</v>
      </c>
    </row>
    <row r="14" spans="1:7" ht="12.75">
      <c r="A14" s="4" t="s">
        <v>29</v>
      </c>
      <c r="B14" s="6">
        <v>109</v>
      </c>
      <c r="C14" s="6">
        <v>1</v>
      </c>
      <c r="D14" s="6">
        <v>5</v>
      </c>
      <c r="E14" s="6">
        <v>1.5</v>
      </c>
      <c r="F14" s="6">
        <f t="shared" si="0"/>
        <v>318.71793346520235</v>
      </c>
      <c r="G14" s="6">
        <f t="shared" si="1"/>
        <v>141.65241487342325</v>
      </c>
    </row>
    <row r="15" spans="1:7" ht="12.75">
      <c r="A15" s="4" t="s">
        <v>30</v>
      </c>
      <c r="B15" s="6">
        <v>100</v>
      </c>
      <c r="C15" s="6">
        <v>1</v>
      </c>
      <c r="D15" s="6">
        <v>5</v>
      </c>
      <c r="E15" s="6">
        <v>2</v>
      </c>
      <c r="F15" s="6">
        <f t="shared" si="0"/>
        <v>292.40177382128655</v>
      </c>
      <c r="G15" s="6">
        <f t="shared" si="1"/>
        <v>73.10044345532164</v>
      </c>
    </row>
    <row r="16" spans="1:7" ht="12.75">
      <c r="A16" s="4" t="s">
        <v>31</v>
      </c>
      <c r="B16" s="6">
        <v>528</v>
      </c>
      <c r="C16" s="6">
        <v>1</v>
      </c>
      <c r="D16" s="6">
        <v>1</v>
      </c>
      <c r="E16" s="6">
        <v>1.5</v>
      </c>
      <c r="F16" s="6">
        <f t="shared" si="0"/>
        <v>528</v>
      </c>
      <c r="G16" s="6">
        <f t="shared" si="1"/>
        <v>234.66666666666666</v>
      </c>
    </row>
    <row r="17" spans="1:7" ht="12.75">
      <c r="A17" s="4" t="s">
        <v>32</v>
      </c>
      <c r="B17" s="6">
        <v>180</v>
      </c>
      <c r="C17" s="6">
        <v>1</v>
      </c>
      <c r="D17" s="6">
        <v>1</v>
      </c>
      <c r="E17" s="6">
        <v>0.8</v>
      </c>
      <c r="F17" s="6">
        <f t="shared" si="0"/>
        <v>180</v>
      </c>
      <c r="G17" s="6">
        <f t="shared" si="1"/>
        <v>281.24999999999994</v>
      </c>
    </row>
    <row r="18" spans="1:7" ht="12.75">
      <c r="A18" s="4" t="s">
        <v>33</v>
      </c>
      <c r="B18" s="1">
        <f>SUM(B11:B17)</f>
        <v>2275</v>
      </c>
      <c r="C18" s="4"/>
      <c r="D18" s="4"/>
      <c r="E18" s="4"/>
      <c r="F18" s="1">
        <f>SUM(F11:F17)</f>
        <v>4851.485070500931</v>
      </c>
      <c r="G18" s="1">
        <f>SUM(G11:G17)</f>
        <v>6888.353939718764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40</v>
      </c>
    </row>
    <row r="25" ht="12.75">
      <c r="A25" t="s">
        <v>39</v>
      </c>
    </row>
    <row r="26" ht="12.75">
      <c r="A26" t="s">
        <v>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workbookViewId="0" topLeftCell="A1">
      <selection activeCell="S24" sqref="S24"/>
    </sheetView>
  </sheetViews>
  <sheetFormatPr defaultColWidth="9.140625" defaultRowHeight="13.5" customHeight="1"/>
  <cols>
    <col min="1" max="1" width="4.7109375" style="16" customWidth="1"/>
    <col min="2" max="9" width="6.7109375" style="16" customWidth="1"/>
    <col min="10" max="18" width="4.7109375" style="16" customWidth="1"/>
    <col min="19" max="16384" width="8.8515625" style="16" customWidth="1"/>
  </cols>
  <sheetData>
    <row r="1" spans="1:9" ht="13.5" customHeight="1">
      <c r="A1" s="16" t="s">
        <v>7</v>
      </c>
      <c r="B1" s="16">
        <v>0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</row>
    <row r="2" spans="1:18" ht="13.5" customHeight="1">
      <c r="A2" s="16">
        <v>0</v>
      </c>
      <c r="B2" s="17">
        <f aca="true" t="shared" si="0" ref="B2:I14">(1-$R$2)^B$1</f>
        <v>1</v>
      </c>
      <c r="C2" s="17">
        <f t="shared" si="0"/>
        <v>0.5</v>
      </c>
      <c r="D2" s="17">
        <f t="shared" si="0"/>
        <v>0.25</v>
      </c>
      <c r="E2" s="17">
        <f t="shared" si="0"/>
        <v>0.125</v>
      </c>
      <c r="F2" s="17">
        <f t="shared" si="0"/>
        <v>0.0625</v>
      </c>
      <c r="G2" s="17">
        <f t="shared" si="0"/>
        <v>0.03125</v>
      </c>
      <c r="H2" s="17">
        <f t="shared" si="0"/>
        <v>0.015625</v>
      </c>
      <c r="I2" s="17">
        <f t="shared" si="0"/>
        <v>0.0078125</v>
      </c>
      <c r="K2" s="18" t="s">
        <v>13</v>
      </c>
      <c r="L2" s="18"/>
      <c r="M2" s="18"/>
      <c r="N2" s="18"/>
      <c r="O2" s="18"/>
      <c r="P2" s="18"/>
      <c r="Q2" s="18"/>
      <c r="R2" s="19">
        <v>0.5</v>
      </c>
    </row>
    <row r="3" spans="1:9" ht="13.5" customHeight="1">
      <c r="A3" s="16">
        <v>1</v>
      </c>
      <c r="B3" s="17">
        <f t="shared" si="0"/>
        <v>1</v>
      </c>
      <c r="C3" s="17">
        <f t="shared" si="0"/>
        <v>0.5</v>
      </c>
      <c r="D3" s="17">
        <f t="shared" si="0"/>
        <v>0.25</v>
      </c>
      <c r="E3" s="17">
        <f t="shared" si="0"/>
        <v>0.125</v>
      </c>
      <c r="F3" s="17">
        <f t="shared" si="0"/>
        <v>0.0625</v>
      </c>
      <c r="G3" s="17">
        <f t="shared" si="0"/>
        <v>0.03125</v>
      </c>
      <c r="H3" s="17">
        <f t="shared" si="0"/>
        <v>0.015625</v>
      </c>
      <c r="I3" s="17">
        <f t="shared" si="0"/>
        <v>0.0078125</v>
      </c>
    </row>
    <row r="4" spans="1:9" ht="13.5" customHeight="1">
      <c r="A4" s="16">
        <v>2</v>
      </c>
      <c r="B4" s="17">
        <f t="shared" si="0"/>
        <v>1</v>
      </c>
      <c r="C4" s="17">
        <f t="shared" si="0"/>
        <v>0.5</v>
      </c>
      <c r="D4" s="17">
        <f t="shared" si="0"/>
        <v>0.25</v>
      </c>
      <c r="E4" s="17">
        <f t="shared" si="0"/>
        <v>0.125</v>
      </c>
      <c r="F4" s="17">
        <f t="shared" si="0"/>
        <v>0.0625</v>
      </c>
      <c r="G4" s="17">
        <f t="shared" si="0"/>
        <v>0.03125</v>
      </c>
      <c r="H4" s="17">
        <f t="shared" si="0"/>
        <v>0.015625</v>
      </c>
      <c r="I4" s="17">
        <f t="shared" si="0"/>
        <v>0.0078125</v>
      </c>
    </row>
    <row r="5" spans="1:9" ht="13.5" customHeight="1" thickBot="1">
      <c r="A5" s="16">
        <v>3</v>
      </c>
      <c r="B5" s="17">
        <f t="shared" si="0"/>
        <v>1</v>
      </c>
      <c r="C5" s="17">
        <f t="shared" si="0"/>
        <v>0.5</v>
      </c>
      <c r="D5" s="17">
        <f t="shared" si="0"/>
        <v>0.25</v>
      </c>
      <c r="E5" s="17">
        <f t="shared" si="0"/>
        <v>0.125</v>
      </c>
      <c r="F5" s="17">
        <f t="shared" si="0"/>
        <v>0.0625</v>
      </c>
      <c r="G5" s="17">
        <f t="shared" si="0"/>
        <v>0.03125</v>
      </c>
      <c r="H5" s="17">
        <f t="shared" si="0"/>
        <v>0.015625</v>
      </c>
      <c r="I5" s="17">
        <f t="shared" si="0"/>
        <v>0.0078125</v>
      </c>
    </row>
    <row r="6" spans="1:18" ht="13.5" customHeight="1" thickTop="1">
      <c r="A6" s="16">
        <v>4</v>
      </c>
      <c r="B6" s="17">
        <f t="shared" si="0"/>
        <v>1</v>
      </c>
      <c r="C6" s="17">
        <f t="shared" si="0"/>
        <v>0.5</v>
      </c>
      <c r="D6" s="17">
        <f t="shared" si="0"/>
        <v>0.25</v>
      </c>
      <c r="E6" s="17">
        <f t="shared" si="0"/>
        <v>0.125</v>
      </c>
      <c r="F6" s="17">
        <f t="shared" si="0"/>
        <v>0.0625</v>
      </c>
      <c r="G6" s="17">
        <f t="shared" si="0"/>
        <v>0.03125</v>
      </c>
      <c r="H6" s="17">
        <f t="shared" si="0"/>
        <v>0.015625</v>
      </c>
      <c r="I6" s="17">
        <f t="shared" si="0"/>
        <v>0.0078125</v>
      </c>
      <c r="K6" s="20" t="s">
        <v>87</v>
      </c>
      <c r="L6" s="21"/>
      <c r="M6" s="21"/>
      <c r="N6" s="21"/>
      <c r="O6" s="21"/>
      <c r="P6" s="21"/>
      <c r="Q6" s="21"/>
      <c r="R6" s="22"/>
    </row>
    <row r="7" spans="1:18" ht="13.5" customHeight="1">
      <c r="A7" s="16">
        <v>5</v>
      </c>
      <c r="B7" s="17">
        <f t="shared" si="0"/>
        <v>1</v>
      </c>
      <c r="C7" s="17">
        <f t="shared" si="0"/>
        <v>0.5</v>
      </c>
      <c r="D7" s="17">
        <f t="shared" si="0"/>
        <v>0.25</v>
      </c>
      <c r="E7" s="17">
        <f t="shared" si="0"/>
        <v>0.125</v>
      </c>
      <c r="F7" s="17">
        <f t="shared" si="0"/>
        <v>0.0625</v>
      </c>
      <c r="G7" s="17">
        <f t="shared" si="0"/>
        <v>0.03125</v>
      </c>
      <c r="H7" s="17">
        <f t="shared" si="0"/>
        <v>0.015625</v>
      </c>
      <c r="I7" s="17">
        <f t="shared" si="0"/>
        <v>0.0078125</v>
      </c>
      <c r="K7" s="23" t="s">
        <v>88</v>
      </c>
      <c r="L7" s="24"/>
      <c r="M7" s="24"/>
      <c r="N7" s="24"/>
      <c r="O7" s="24"/>
      <c r="P7" s="24"/>
      <c r="Q7" s="24"/>
      <c r="R7" s="25"/>
    </row>
    <row r="8" spans="1:18" ht="13.5" customHeight="1">
      <c r="A8" s="16">
        <v>6</v>
      </c>
      <c r="B8" s="17">
        <f t="shared" si="0"/>
        <v>1</v>
      </c>
      <c r="C8" s="17">
        <f t="shared" si="0"/>
        <v>0.5</v>
      </c>
      <c r="D8" s="17">
        <f t="shared" si="0"/>
        <v>0.25</v>
      </c>
      <c r="E8" s="17">
        <f t="shared" si="0"/>
        <v>0.125</v>
      </c>
      <c r="F8" s="17">
        <f t="shared" si="0"/>
        <v>0.0625</v>
      </c>
      <c r="G8" s="17">
        <f t="shared" si="0"/>
        <v>0.03125</v>
      </c>
      <c r="H8" s="17">
        <f t="shared" si="0"/>
        <v>0.015625</v>
      </c>
      <c r="I8" s="17">
        <f t="shared" si="0"/>
        <v>0.0078125</v>
      </c>
      <c r="K8" s="26" t="s">
        <v>89</v>
      </c>
      <c r="L8" s="27"/>
      <c r="M8" s="27"/>
      <c r="N8" s="27"/>
      <c r="O8" s="27"/>
      <c r="P8" s="27"/>
      <c r="Q8" s="27"/>
      <c r="R8" s="28"/>
    </row>
    <row r="9" spans="1:18" ht="13.5" customHeight="1">
      <c r="A9" s="16">
        <v>7</v>
      </c>
      <c r="B9" s="17">
        <f t="shared" si="0"/>
        <v>1</v>
      </c>
      <c r="C9" s="17">
        <f t="shared" si="0"/>
        <v>0.5</v>
      </c>
      <c r="D9" s="17">
        <f t="shared" si="0"/>
        <v>0.25</v>
      </c>
      <c r="E9" s="17">
        <f t="shared" si="0"/>
        <v>0.125</v>
      </c>
      <c r="F9" s="17">
        <f t="shared" si="0"/>
        <v>0.0625</v>
      </c>
      <c r="G9" s="17">
        <f t="shared" si="0"/>
        <v>0.03125</v>
      </c>
      <c r="H9" s="17">
        <f t="shared" si="0"/>
        <v>0.015625</v>
      </c>
      <c r="I9" s="17">
        <f t="shared" si="0"/>
        <v>0.0078125</v>
      </c>
      <c r="K9" s="26" t="s">
        <v>8</v>
      </c>
      <c r="L9" s="27"/>
      <c r="M9" s="27"/>
      <c r="N9" s="27"/>
      <c r="O9" s="27"/>
      <c r="P9" s="27"/>
      <c r="Q9" s="27"/>
      <c r="R9" s="28"/>
    </row>
    <row r="10" spans="1:18" ht="13.5" customHeight="1">
      <c r="A10" s="16">
        <v>8</v>
      </c>
      <c r="B10" s="17">
        <f t="shared" si="0"/>
        <v>1</v>
      </c>
      <c r="C10" s="17">
        <f t="shared" si="0"/>
        <v>0.5</v>
      </c>
      <c r="D10" s="17">
        <f t="shared" si="0"/>
        <v>0.25</v>
      </c>
      <c r="E10" s="17">
        <f t="shared" si="0"/>
        <v>0.125</v>
      </c>
      <c r="F10" s="17">
        <f t="shared" si="0"/>
        <v>0.0625</v>
      </c>
      <c r="G10" s="17">
        <f t="shared" si="0"/>
        <v>0.03125</v>
      </c>
      <c r="H10" s="17">
        <f t="shared" si="0"/>
        <v>0.015625</v>
      </c>
      <c r="I10" s="17">
        <f t="shared" si="0"/>
        <v>0.0078125</v>
      </c>
      <c r="K10" s="29" t="s">
        <v>85</v>
      </c>
      <c r="L10" s="30"/>
      <c r="M10" s="30"/>
      <c r="N10" s="30"/>
      <c r="O10" s="30"/>
      <c r="P10" s="30"/>
      <c r="Q10" s="30"/>
      <c r="R10" s="31"/>
    </row>
    <row r="11" spans="1:18" ht="13.5" customHeight="1" thickBot="1">
      <c r="A11" s="16">
        <v>9</v>
      </c>
      <c r="B11" s="17">
        <f t="shared" si="0"/>
        <v>1</v>
      </c>
      <c r="C11" s="17">
        <f t="shared" si="0"/>
        <v>0.5</v>
      </c>
      <c r="D11" s="17">
        <f t="shared" si="0"/>
        <v>0.25</v>
      </c>
      <c r="E11" s="17">
        <f t="shared" si="0"/>
        <v>0.125</v>
      </c>
      <c r="F11" s="17">
        <f t="shared" si="0"/>
        <v>0.0625</v>
      </c>
      <c r="G11" s="17">
        <f t="shared" si="0"/>
        <v>0.03125</v>
      </c>
      <c r="H11" s="17">
        <f t="shared" si="0"/>
        <v>0.015625</v>
      </c>
      <c r="I11" s="17">
        <f t="shared" si="0"/>
        <v>0.0078125</v>
      </c>
      <c r="K11" s="32" t="s">
        <v>9</v>
      </c>
      <c r="L11" s="33"/>
      <c r="M11" s="33"/>
      <c r="N11" s="33"/>
      <c r="O11" s="33"/>
      <c r="P11" s="33"/>
      <c r="Q11" s="33"/>
      <c r="R11" s="34"/>
    </row>
    <row r="12" spans="1:18" ht="13.5" customHeight="1" thickTop="1">
      <c r="A12" s="16">
        <v>10</v>
      </c>
      <c r="B12" s="17">
        <f t="shared" si="0"/>
        <v>1</v>
      </c>
      <c r="C12" s="17">
        <f t="shared" si="0"/>
        <v>0.5</v>
      </c>
      <c r="D12" s="17">
        <f t="shared" si="0"/>
        <v>0.25</v>
      </c>
      <c r="E12" s="17">
        <f t="shared" si="0"/>
        <v>0.125</v>
      </c>
      <c r="F12" s="17">
        <f t="shared" si="0"/>
        <v>0.0625</v>
      </c>
      <c r="G12" s="17">
        <f t="shared" si="0"/>
        <v>0.03125</v>
      </c>
      <c r="H12" s="17">
        <f t="shared" si="0"/>
        <v>0.015625</v>
      </c>
      <c r="I12" s="17">
        <f t="shared" si="0"/>
        <v>0.0078125</v>
      </c>
      <c r="K12" s="18"/>
      <c r="L12" s="18"/>
      <c r="M12" s="18"/>
      <c r="N12" s="18"/>
      <c r="O12" s="18"/>
      <c r="P12" s="18"/>
      <c r="Q12" s="18"/>
      <c r="R12" s="18"/>
    </row>
    <row r="13" spans="1:18" ht="13.5" customHeight="1">
      <c r="A13" s="16">
        <v>11</v>
      </c>
      <c r="B13" s="17">
        <f t="shared" si="0"/>
        <v>1</v>
      </c>
      <c r="C13" s="17">
        <f t="shared" si="0"/>
        <v>0.5</v>
      </c>
      <c r="D13" s="17">
        <f t="shared" si="0"/>
        <v>0.25</v>
      </c>
      <c r="E13" s="17">
        <f t="shared" si="0"/>
        <v>0.125</v>
      </c>
      <c r="F13" s="17">
        <f t="shared" si="0"/>
        <v>0.0625</v>
      </c>
      <c r="G13" s="17">
        <f t="shared" si="0"/>
        <v>0.03125</v>
      </c>
      <c r="H13" s="17">
        <f t="shared" si="0"/>
        <v>0.015625</v>
      </c>
      <c r="I13" s="17">
        <f t="shared" si="0"/>
        <v>0.0078125</v>
      </c>
      <c r="K13" s="18"/>
      <c r="L13" s="18"/>
      <c r="M13" s="18"/>
      <c r="N13" s="18"/>
      <c r="O13" s="18"/>
      <c r="P13" s="18"/>
      <c r="Q13" s="18"/>
      <c r="R13" s="18"/>
    </row>
    <row r="14" spans="1:18" ht="13.5" customHeight="1">
      <c r="A14" s="16">
        <v>12</v>
      </c>
      <c r="B14" s="17">
        <f t="shared" si="0"/>
        <v>1</v>
      </c>
      <c r="C14" s="17">
        <f t="shared" si="0"/>
        <v>0.5</v>
      </c>
      <c r="D14" s="17">
        <f t="shared" si="0"/>
        <v>0.25</v>
      </c>
      <c r="E14" s="17">
        <f t="shared" si="0"/>
        <v>0.125</v>
      </c>
      <c r="F14" s="17">
        <f t="shared" si="0"/>
        <v>0.0625</v>
      </c>
      <c r="G14" s="17">
        <f t="shared" si="0"/>
        <v>0.03125</v>
      </c>
      <c r="H14" s="17">
        <f t="shared" si="0"/>
        <v>0.015625</v>
      </c>
      <c r="I14" s="17">
        <f t="shared" si="0"/>
        <v>0.0078125</v>
      </c>
      <c r="K14" s="18"/>
      <c r="L14" s="18"/>
      <c r="M14" s="18"/>
      <c r="N14" s="18"/>
      <c r="O14" s="18"/>
      <c r="P14" s="18"/>
      <c r="Q14" s="18"/>
      <c r="R14" s="18"/>
    </row>
    <row r="15" spans="3:7" ht="13.5" customHeight="1">
      <c r="C15" s="19">
        <v>0.5</v>
      </c>
      <c r="D15" s="16" t="s">
        <v>10</v>
      </c>
      <c r="G15" s="18"/>
    </row>
    <row r="16" spans="1:18" ht="13.5" customHeight="1">
      <c r="A16" s="16" t="s">
        <v>7</v>
      </c>
      <c r="B16" s="16">
        <v>0</v>
      </c>
      <c r="C16" s="16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 t="s">
        <v>7</v>
      </c>
      <c r="K16" s="16">
        <v>0</v>
      </c>
      <c r="L16" s="16">
        <v>1</v>
      </c>
      <c r="M16" s="16">
        <v>2</v>
      </c>
      <c r="N16" s="16">
        <v>3</v>
      </c>
      <c r="O16" s="16">
        <v>4</v>
      </c>
      <c r="P16" s="16">
        <v>5</v>
      </c>
      <c r="Q16" s="16">
        <v>6</v>
      </c>
      <c r="R16" s="16">
        <v>7</v>
      </c>
    </row>
    <row r="17" spans="1:18" ht="13.5" customHeight="1">
      <c r="A17" s="16">
        <v>0</v>
      </c>
      <c r="B17" s="17">
        <v>1</v>
      </c>
      <c r="C17" s="17">
        <v>0.5</v>
      </c>
      <c r="D17" s="17">
        <v>0.25</v>
      </c>
      <c r="E17" s="17">
        <v>0.125</v>
      </c>
      <c r="F17" s="17">
        <v>0.0625</v>
      </c>
      <c r="G17" s="17">
        <v>0.03125</v>
      </c>
      <c r="H17" s="17">
        <v>0.015625</v>
      </c>
      <c r="I17" s="17">
        <v>0.0078125</v>
      </c>
      <c r="J17" s="16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ht="13.5" customHeight="1">
      <c r="A18" s="16">
        <v>1</v>
      </c>
      <c r="B18" s="17">
        <v>1</v>
      </c>
      <c r="C18" s="17">
        <v>0.75</v>
      </c>
      <c r="D18" s="17">
        <v>0.375</v>
      </c>
      <c r="E18" s="17">
        <v>0.1875</v>
      </c>
      <c r="F18" s="17">
        <v>0.09375</v>
      </c>
      <c r="G18" s="17">
        <v>0.046875</v>
      </c>
      <c r="H18" s="17">
        <v>0.0234375</v>
      </c>
      <c r="I18" s="17">
        <v>0.01171875</v>
      </c>
      <c r="J18" s="16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1</v>
      </c>
      <c r="Q18" s="35">
        <v>1</v>
      </c>
      <c r="R18" s="35">
        <v>1</v>
      </c>
    </row>
    <row r="19" spans="1:18" ht="13.5" customHeight="1">
      <c r="A19" s="16">
        <v>2</v>
      </c>
      <c r="B19" s="17">
        <v>1</v>
      </c>
      <c r="C19" s="17">
        <v>0.875</v>
      </c>
      <c r="D19" s="17">
        <v>0.5625</v>
      </c>
      <c r="E19" s="17">
        <v>0.28125</v>
      </c>
      <c r="F19" s="17">
        <v>0.140625</v>
      </c>
      <c r="G19" s="17">
        <v>0.0703125</v>
      </c>
      <c r="H19" s="17">
        <v>0.03515625</v>
      </c>
      <c r="I19" s="17">
        <v>0.017578125</v>
      </c>
      <c r="J19" s="16">
        <v>2</v>
      </c>
      <c r="K19" s="35">
        <v>2</v>
      </c>
      <c r="L19" s="35">
        <v>2</v>
      </c>
      <c r="M19" s="35">
        <v>2</v>
      </c>
      <c r="N19" s="35">
        <v>2</v>
      </c>
      <c r="O19" s="35">
        <v>2</v>
      </c>
      <c r="P19" s="35">
        <v>2</v>
      </c>
      <c r="Q19" s="35">
        <v>2</v>
      </c>
      <c r="R19" s="35">
        <v>2</v>
      </c>
    </row>
    <row r="20" spans="1:18" ht="13.5" customHeight="1">
      <c r="A20" s="16">
        <v>3</v>
      </c>
      <c r="B20" s="17">
        <v>1</v>
      </c>
      <c r="C20" s="17">
        <v>0.9375</v>
      </c>
      <c r="D20" s="17">
        <v>0.65625</v>
      </c>
      <c r="E20" s="17">
        <v>0.421875</v>
      </c>
      <c r="F20" s="17">
        <v>0.2109375</v>
      </c>
      <c r="G20" s="17">
        <v>0.10546875</v>
      </c>
      <c r="H20" s="17">
        <v>0.052734375</v>
      </c>
      <c r="I20" s="17">
        <v>0.0263671875</v>
      </c>
      <c r="J20" s="16">
        <v>3</v>
      </c>
      <c r="K20" s="35">
        <v>3</v>
      </c>
      <c r="L20" s="35">
        <v>3</v>
      </c>
      <c r="M20" s="35">
        <v>3</v>
      </c>
      <c r="N20" s="35">
        <v>3</v>
      </c>
      <c r="O20" s="35">
        <v>3</v>
      </c>
      <c r="P20" s="35">
        <v>3</v>
      </c>
      <c r="Q20" s="35">
        <v>3</v>
      </c>
      <c r="R20" s="35">
        <v>3</v>
      </c>
    </row>
    <row r="21" spans="1:18" ht="13.5" customHeight="1">
      <c r="A21" s="16">
        <v>4</v>
      </c>
      <c r="B21" s="17">
        <v>1</v>
      </c>
      <c r="C21" s="17">
        <v>0.96875</v>
      </c>
      <c r="D21" s="17">
        <v>0.765625</v>
      </c>
      <c r="E21" s="17">
        <v>0.4921875</v>
      </c>
      <c r="F21" s="17">
        <v>0.31640625</v>
      </c>
      <c r="G21" s="17">
        <v>0.158203125</v>
      </c>
      <c r="H21" s="17">
        <v>0.0791015625</v>
      </c>
      <c r="I21" s="17">
        <v>0.03955078125</v>
      </c>
      <c r="J21" s="16">
        <v>4</v>
      </c>
      <c r="K21" s="35">
        <v>4</v>
      </c>
      <c r="L21" s="35">
        <v>4</v>
      </c>
      <c r="M21" s="35">
        <v>4</v>
      </c>
      <c r="N21" s="35">
        <v>4</v>
      </c>
      <c r="O21" s="35">
        <v>4</v>
      </c>
      <c r="P21" s="35">
        <v>4</v>
      </c>
      <c r="Q21" s="35">
        <v>4</v>
      </c>
      <c r="R21" s="35">
        <v>4</v>
      </c>
    </row>
    <row r="22" spans="1:18" ht="13.5" customHeight="1">
      <c r="A22" s="16">
        <v>5</v>
      </c>
      <c r="B22" s="17">
        <v>1</v>
      </c>
      <c r="C22" s="17">
        <v>0.984375</v>
      </c>
      <c r="D22" s="17">
        <v>0.8203125</v>
      </c>
      <c r="E22" s="17">
        <v>0.57421875</v>
      </c>
      <c r="F22" s="17">
        <v>0.369140625</v>
      </c>
      <c r="G22" s="17">
        <v>0.2373046875</v>
      </c>
      <c r="H22" s="17">
        <v>0.11865234375</v>
      </c>
      <c r="I22" s="17">
        <v>0.059326171875</v>
      </c>
      <c r="J22" s="16">
        <v>5</v>
      </c>
      <c r="K22" s="35">
        <v>5</v>
      </c>
      <c r="L22" s="35">
        <v>5</v>
      </c>
      <c r="M22" s="35">
        <v>5</v>
      </c>
      <c r="N22" s="35">
        <v>5</v>
      </c>
      <c r="O22" s="35">
        <v>5</v>
      </c>
      <c r="P22" s="35">
        <v>5</v>
      </c>
      <c r="Q22" s="35">
        <v>5</v>
      </c>
      <c r="R22" s="35">
        <v>5</v>
      </c>
    </row>
    <row r="23" spans="1:18" ht="13.5" customHeight="1">
      <c r="A23" s="16">
        <v>6</v>
      </c>
      <c r="B23" s="17">
        <v>1</v>
      </c>
      <c r="C23" s="17">
        <v>0.9921875</v>
      </c>
      <c r="D23" s="17">
        <v>0.87890625</v>
      </c>
      <c r="E23" s="17">
        <v>0.669921875</v>
      </c>
      <c r="F23" s="17">
        <v>0.4306640625</v>
      </c>
      <c r="G23" s="17">
        <v>0.27685546875</v>
      </c>
      <c r="H23" s="17">
        <v>0.177978515625</v>
      </c>
      <c r="I23" s="17">
        <v>0.0889892578125</v>
      </c>
      <c r="J23" s="16">
        <v>6</v>
      </c>
      <c r="K23" s="35">
        <v>6</v>
      </c>
      <c r="L23" s="35">
        <v>6</v>
      </c>
      <c r="M23" s="35">
        <v>6</v>
      </c>
      <c r="N23" s="35">
        <v>6</v>
      </c>
      <c r="O23" s="35">
        <v>6</v>
      </c>
      <c r="P23" s="35">
        <v>6</v>
      </c>
      <c r="Q23" s="35">
        <v>6</v>
      </c>
      <c r="R23" s="35">
        <v>6</v>
      </c>
    </row>
    <row r="24" spans="1:18" ht="13.5" customHeight="1">
      <c r="A24" s="16">
        <v>7</v>
      </c>
      <c r="B24" s="17">
        <v>1</v>
      </c>
      <c r="C24" s="17">
        <v>0.99609375</v>
      </c>
      <c r="D24" s="17">
        <v>0.908203125</v>
      </c>
      <c r="E24" s="17">
        <v>0.7177734375</v>
      </c>
      <c r="F24" s="17">
        <v>0.50244140625</v>
      </c>
      <c r="G24" s="17">
        <v>0.322998046875</v>
      </c>
      <c r="H24" s="17">
        <v>0.2076416015625</v>
      </c>
      <c r="I24" s="17">
        <v>0.13348388671875</v>
      </c>
      <c r="J24" s="16">
        <v>7</v>
      </c>
      <c r="K24" s="35">
        <v>7</v>
      </c>
      <c r="L24" s="35">
        <v>7</v>
      </c>
      <c r="M24" s="35">
        <v>7</v>
      </c>
      <c r="N24" s="35">
        <v>7</v>
      </c>
      <c r="O24" s="35">
        <v>7</v>
      </c>
      <c r="P24" s="35">
        <v>7</v>
      </c>
      <c r="Q24" s="35">
        <v>7</v>
      </c>
      <c r="R24" s="35">
        <v>7</v>
      </c>
    </row>
    <row r="25" spans="1:18" ht="13.5" customHeight="1">
      <c r="A25" s="16">
        <v>8</v>
      </c>
      <c r="B25" s="17">
        <v>1</v>
      </c>
      <c r="C25" s="17">
        <v>0.998046875</v>
      </c>
      <c r="D25" s="17">
        <v>0.9384765625</v>
      </c>
      <c r="E25" s="17">
        <v>0.76904296875</v>
      </c>
      <c r="F25" s="17">
        <v>0.586181640625</v>
      </c>
      <c r="G25" s="17">
        <v>0.3768310546875</v>
      </c>
      <c r="H25" s="17">
        <v>0.24224853515625</v>
      </c>
      <c r="I25" s="17">
        <v>0.155731201171875</v>
      </c>
      <c r="J25" s="16">
        <v>8</v>
      </c>
      <c r="K25" s="35">
        <v>8</v>
      </c>
      <c r="L25" s="35">
        <v>8</v>
      </c>
      <c r="M25" s="35">
        <v>8</v>
      </c>
      <c r="N25" s="35">
        <v>8</v>
      </c>
      <c r="O25" s="35">
        <v>8</v>
      </c>
      <c r="P25" s="35">
        <v>8</v>
      </c>
      <c r="Q25" s="35">
        <v>8</v>
      </c>
      <c r="R25" s="35">
        <v>8</v>
      </c>
    </row>
    <row r="26" spans="1:18" ht="13.5" customHeight="1">
      <c r="A26" s="16">
        <v>9</v>
      </c>
      <c r="B26" s="17">
        <v>1</v>
      </c>
      <c r="C26" s="17">
        <v>0.9990234375</v>
      </c>
      <c r="D26" s="17">
        <v>0.95361328125</v>
      </c>
      <c r="E26" s="17">
        <v>0.823974609375</v>
      </c>
      <c r="F26" s="17">
        <v>0.6280517578125</v>
      </c>
      <c r="G26" s="17">
        <v>0.43963623046875</v>
      </c>
      <c r="H26" s="17">
        <v>0.282623291015625</v>
      </c>
      <c r="I26" s="17">
        <v>0.1816864013671875</v>
      </c>
      <c r="J26" s="16">
        <v>9</v>
      </c>
      <c r="K26" s="35">
        <v>9</v>
      </c>
      <c r="L26" s="35">
        <v>9</v>
      </c>
      <c r="M26" s="35">
        <v>9</v>
      </c>
      <c r="N26" s="35">
        <v>9</v>
      </c>
      <c r="O26" s="35">
        <v>9</v>
      </c>
      <c r="P26" s="35">
        <v>9</v>
      </c>
      <c r="Q26" s="35">
        <v>9</v>
      </c>
      <c r="R26" s="35">
        <v>9</v>
      </c>
    </row>
    <row r="27" spans="1:18" ht="13.5" customHeight="1">
      <c r="A27" s="16">
        <v>10</v>
      </c>
      <c r="B27" s="17">
        <v>1</v>
      </c>
      <c r="C27" s="17">
        <v>0.99951171875</v>
      </c>
      <c r="D27" s="17">
        <v>0.968994140625</v>
      </c>
      <c r="E27" s="17">
        <v>0.8514404296875</v>
      </c>
      <c r="F27" s="17">
        <v>0.67291259765625</v>
      </c>
      <c r="G27" s="17">
        <v>0.512908935546875</v>
      </c>
      <c r="H27" s="17">
        <v>0.32972717285156256</v>
      </c>
      <c r="I27" s="17">
        <v>0.2119674682617188</v>
      </c>
      <c r="J27" s="16">
        <v>10</v>
      </c>
      <c r="K27" s="35">
        <v>10</v>
      </c>
      <c r="L27" s="35">
        <v>10</v>
      </c>
      <c r="M27" s="35">
        <v>10</v>
      </c>
      <c r="N27" s="35">
        <v>10</v>
      </c>
      <c r="O27" s="35">
        <v>10</v>
      </c>
      <c r="P27" s="35">
        <v>10</v>
      </c>
      <c r="Q27" s="35">
        <v>10</v>
      </c>
      <c r="R27" s="35">
        <v>10</v>
      </c>
    </row>
    <row r="28" spans="1:18" ht="13.5" customHeight="1">
      <c r="A28" s="16">
        <v>11</v>
      </c>
      <c r="B28" s="17">
        <v>1</v>
      </c>
      <c r="C28" s="17">
        <v>0.999755859375</v>
      </c>
      <c r="D28" s="17">
        <v>0.9766845703125</v>
      </c>
      <c r="E28" s="17">
        <v>0.87982177734375</v>
      </c>
      <c r="F28" s="17">
        <v>0.720977783203125</v>
      </c>
      <c r="G28" s="17">
        <v>0.5495452880859376</v>
      </c>
      <c r="H28" s="17">
        <v>0.3846817016601563</v>
      </c>
      <c r="I28" s="17">
        <v>0.24729537963867193</v>
      </c>
      <c r="J28" s="16">
        <v>11</v>
      </c>
      <c r="K28" s="35">
        <v>11</v>
      </c>
      <c r="L28" s="35">
        <v>11</v>
      </c>
      <c r="M28" s="35">
        <v>11</v>
      </c>
      <c r="N28" s="35">
        <v>11</v>
      </c>
      <c r="O28" s="35">
        <v>11</v>
      </c>
      <c r="P28" s="35">
        <v>11</v>
      </c>
      <c r="Q28" s="35">
        <v>11</v>
      </c>
      <c r="R28" s="35">
        <v>11</v>
      </c>
    </row>
    <row r="29" spans="1:18" ht="13.5" customHeight="1">
      <c r="A29" s="16">
        <v>12</v>
      </c>
      <c r="B29" s="17">
        <v>1</v>
      </c>
      <c r="C29" s="17">
        <v>0.9998779296875</v>
      </c>
      <c r="D29" s="17">
        <v>0.98443603515625</v>
      </c>
      <c r="E29" s="17">
        <v>0.909149169921875</v>
      </c>
      <c r="F29" s="17">
        <v>0.7724761962890625</v>
      </c>
      <c r="G29" s="17">
        <v>0.5887985229492189</v>
      </c>
      <c r="H29" s="17">
        <v>0.44879531860351574</v>
      </c>
      <c r="I29" s="17">
        <v>0.28851127624511724</v>
      </c>
      <c r="J29" s="16">
        <v>12</v>
      </c>
      <c r="K29" s="35">
        <v>12</v>
      </c>
      <c r="L29" s="35">
        <v>12</v>
      </c>
      <c r="M29" s="35">
        <v>12</v>
      </c>
      <c r="N29" s="35">
        <v>12</v>
      </c>
      <c r="O29" s="35">
        <v>12</v>
      </c>
      <c r="P29" s="35">
        <v>12</v>
      </c>
      <c r="Q29" s="35">
        <v>12</v>
      </c>
      <c r="R29" s="35">
        <v>12</v>
      </c>
    </row>
    <row r="30" spans="3:4" ht="13.5" customHeight="1">
      <c r="C30" s="19">
        <v>0.5</v>
      </c>
      <c r="D30" s="16" t="s">
        <v>11</v>
      </c>
    </row>
    <row r="31" spans="1:18" ht="13.5" customHeight="1">
      <c r="A31" s="16" t="s">
        <v>7</v>
      </c>
      <c r="B31" s="16">
        <v>0</v>
      </c>
      <c r="C31" s="16">
        <v>1</v>
      </c>
      <c r="D31" s="16">
        <v>2</v>
      </c>
      <c r="E31" s="16">
        <v>3</v>
      </c>
      <c r="F31" s="16">
        <v>4</v>
      </c>
      <c r="G31" s="16">
        <v>5</v>
      </c>
      <c r="H31" s="16">
        <v>6</v>
      </c>
      <c r="I31" s="16">
        <v>7</v>
      </c>
      <c r="J31" s="16" t="s">
        <v>7</v>
      </c>
      <c r="K31" s="16">
        <v>0</v>
      </c>
      <c r="L31" s="16">
        <v>1</v>
      </c>
      <c r="M31" s="16">
        <v>2</v>
      </c>
      <c r="N31" s="16">
        <v>3</v>
      </c>
      <c r="O31" s="16">
        <v>4</v>
      </c>
      <c r="P31" s="16">
        <v>5</v>
      </c>
      <c r="Q31" s="16">
        <v>6</v>
      </c>
      <c r="R31" s="16">
        <v>7</v>
      </c>
    </row>
    <row r="32" spans="1:18" ht="13.5" customHeight="1">
      <c r="A32" s="16">
        <v>0</v>
      </c>
      <c r="B32" s="17">
        <v>1</v>
      </c>
      <c r="C32" s="17">
        <v>0.5</v>
      </c>
      <c r="D32" s="17">
        <v>0.25</v>
      </c>
      <c r="E32" s="17">
        <v>0.125</v>
      </c>
      <c r="F32" s="17">
        <v>0.0625</v>
      </c>
      <c r="G32" s="17">
        <v>0.03125</v>
      </c>
      <c r="H32" s="17">
        <v>0.015625</v>
      </c>
      <c r="I32" s="17">
        <v>0.0078125</v>
      </c>
      <c r="J32" s="16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</row>
    <row r="33" spans="1:18" ht="13.5" customHeight="1">
      <c r="A33" s="16">
        <v>1</v>
      </c>
      <c r="B33" s="17">
        <v>1</v>
      </c>
      <c r="C33" s="17">
        <v>0.75</v>
      </c>
      <c r="D33" s="17">
        <v>0.375</v>
      </c>
      <c r="E33" s="17">
        <v>0.1875</v>
      </c>
      <c r="F33" s="17">
        <v>0.09375</v>
      </c>
      <c r="G33" s="17">
        <v>0.046875</v>
      </c>
      <c r="H33" s="17">
        <v>0.0234375</v>
      </c>
      <c r="I33" s="17">
        <v>0.01171875</v>
      </c>
      <c r="J33" s="16">
        <v>1</v>
      </c>
      <c r="K33" s="35">
        <v>1</v>
      </c>
      <c r="L33" s="35">
        <v>1</v>
      </c>
      <c r="M33" s="35">
        <v>1</v>
      </c>
      <c r="N33" s="35">
        <v>1</v>
      </c>
      <c r="O33" s="35">
        <v>1</v>
      </c>
      <c r="P33" s="35">
        <v>1</v>
      </c>
      <c r="Q33" s="35">
        <v>1</v>
      </c>
      <c r="R33" s="35">
        <v>1</v>
      </c>
    </row>
    <row r="34" spans="1:18" ht="13.5" customHeight="1">
      <c r="A34" s="16">
        <v>2</v>
      </c>
      <c r="B34" s="17">
        <v>1</v>
      </c>
      <c r="C34" s="17">
        <v>0.875</v>
      </c>
      <c r="D34" s="17">
        <v>0.5625</v>
      </c>
      <c r="E34" s="17">
        <v>0.28125</v>
      </c>
      <c r="F34" s="17">
        <v>0.140625</v>
      </c>
      <c r="G34" s="17">
        <v>0.0703125</v>
      </c>
      <c r="H34" s="17">
        <v>0.03515625</v>
      </c>
      <c r="I34" s="17">
        <v>0.017578125</v>
      </c>
      <c r="J34" s="16">
        <v>2</v>
      </c>
      <c r="K34" s="35">
        <v>2</v>
      </c>
      <c r="L34" s="35">
        <v>2</v>
      </c>
      <c r="M34" s="35">
        <v>2</v>
      </c>
      <c r="N34" s="35">
        <v>2</v>
      </c>
      <c r="O34" s="35">
        <v>2</v>
      </c>
      <c r="P34" s="35">
        <v>2</v>
      </c>
      <c r="Q34" s="35">
        <v>2</v>
      </c>
      <c r="R34" s="35">
        <v>2</v>
      </c>
    </row>
    <row r="35" spans="1:18" ht="13.5" customHeight="1">
      <c r="A35" s="16">
        <v>3</v>
      </c>
      <c r="B35" s="17">
        <v>1</v>
      </c>
      <c r="C35" s="17">
        <v>0.9375</v>
      </c>
      <c r="D35" s="17">
        <v>0.71875</v>
      </c>
      <c r="E35" s="17">
        <v>0.421875</v>
      </c>
      <c r="F35" s="17">
        <v>0.2109375</v>
      </c>
      <c r="G35" s="17">
        <v>0.10546875</v>
      </c>
      <c r="H35" s="17">
        <v>0.052734375</v>
      </c>
      <c r="I35" s="17">
        <v>0.0263671875</v>
      </c>
      <c r="J35" s="16">
        <v>3</v>
      </c>
      <c r="K35" s="35">
        <v>3</v>
      </c>
      <c r="L35" s="35">
        <v>3</v>
      </c>
      <c r="M35" s="35">
        <v>2</v>
      </c>
      <c r="N35" s="35">
        <v>3</v>
      </c>
      <c r="O35" s="35">
        <v>3</v>
      </c>
      <c r="P35" s="35">
        <v>3</v>
      </c>
      <c r="Q35" s="35">
        <v>3</v>
      </c>
      <c r="R35" s="35">
        <v>3</v>
      </c>
    </row>
    <row r="36" spans="1:18" ht="13.5" customHeight="1">
      <c r="A36" s="16">
        <v>4</v>
      </c>
      <c r="B36" s="17">
        <v>1</v>
      </c>
      <c r="C36" s="17">
        <v>0.96875</v>
      </c>
      <c r="D36" s="17">
        <v>0.828125</v>
      </c>
      <c r="E36" s="17">
        <v>0.5703125</v>
      </c>
      <c r="F36" s="17">
        <v>0.31640625</v>
      </c>
      <c r="G36" s="17">
        <v>0.158203125</v>
      </c>
      <c r="H36" s="17">
        <v>0.0791015625</v>
      </c>
      <c r="I36" s="17">
        <v>0.03955078125</v>
      </c>
      <c r="J36" s="16">
        <v>4</v>
      </c>
      <c r="K36" s="35">
        <v>4</v>
      </c>
      <c r="L36" s="35">
        <v>4</v>
      </c>
      <c r="M36" s="35">
        <v>2</v>
      </c>
      <c r="N36" s="35">
        <v>3</v>
      </c>
      <c r="O36" s="35">
        <v>4</v>
      </c>
      <c r="P36" s="35">
        <v>4</v>
      </c>
      <c r="Q36" s="35">
        <v>4</v>
      </c>
      <c r="R36" s="35">
        <v>4</v>
      </c>
    </row>
    <row r="37" spans="1:18" ht="13.5" customHeight="1">
      <c r="A37" s="16">
        <v>5</v>
      </c>
      <c r="B37" s="17">
        <v>1</v>
      </c>
      <c r="C37" s="17">
        <v>0.984375</v>
      </c>
      <c r="D37" s="17">
        <v>0.8828125</v>
      </c>
      <c r="E37" s="17">
        <v>0.69921875</v>
      </c>
      <c r="F37" s="17">
        <v>0.443359375</v>
      </c>
      <c r="G37" s="17">
        <v>0.2373046875</v>
      </c>
      <c r="H37" s="17">
        <v>0.11865234375</v>
      </c>
      <c r="I37" s="17">
        <v>0.059326171875</v>
      </c>
      <c r="J37" s="16">
        <v>5</v>
      </c>
      <c r="K37" s="35">
        <v>5</v>
      </c>
      <c r="L37" s="35">
        <v>5</v>
      </c>
      <c r="M37" s="35">
        <v>3</v>
      </c>
      <c r="N37" s="35">
        <v>3</v>
      </c>
      <c r="O37" s="35">
        <v>4</v>
      </c>
      <c r="P37" s="35">
        <v>5</v>
      </c>
      <c r="Q37" s="35">
        <v>5</v>
      </c>
      <c r="R37" s="35">
        <v>5</v>
      </c>
    </row>
    <row r="38" spans="1:18" ht="13.5" customHeight="1">
      <c r="A38" s="16">
        <v>6</v>
      </c>
      <c r="B38" s="17">
        <v>1</v>
      </c>
      <c r="C38" s="17">
        <v>0.9921875</v>
      </c>
      <c r="D38" s="17">
        <v>0.92578125</v>
      </c>
      <c r="E38" s="17">
        <v>0.775390625</v>
      </c>
      <c r="F38" s="17">
        <v>0.5712890625</v>
      </c>
      <c r="G38" s="17">
        <v>0.34033203125</v>
      </c>
      <c r="H38" s="17">
        <v>0.177978515625</v>
      </c>
      <c r="I38" s="17">
        <v>0.0889892578125</v>
      </c>
      <c r="J38" s="16">
        <v>6</v>
      </c>
      <c r="K38" s="35">
        <v>6</v>
      </c>
      <c r="L38" s="35">
        <v>6</v>
      </c>
      <c r="M38" s="35">
        <v>4</v>
      </c>
      <c r="N38" s="35">
        <v>3</v>
      </c>
      <c r="O38" s="35">
        <v>4</v>
      </c>
      <c r="P38" s="35">
        <v>5</v>
      </c>
      <c r="Q38" s="35">
        <v>6</v>
      </c>
      <c r="R38" s="35">
        <v>6</v>
      </c>
    </row>
    <row r="39" spans="1:18" ht="13.5" customHeight="1">
      <c r="A39" s="16">
        <v>7</v>
      </c>
      <c r="B39" s="17">
        <v>1</v>
      </c>
      <c r="C39" s="17">
        <v>0.99609375</v>
      </c>
      <c r="D39" s="17">
        <v>0.955078125</v>
      </c>
      <c r="E39" s="17">
        <v>0.8369140625</v>
      </c>
      <c r="F39" s="17">
        <v>0.66162109375</v>
      </c>
      <c r="G39" s="17">
        <v>0.455810546875</v>
      </c>
      <c r="H39" s="17">
        <v>0.2591552734375</v>
      </c>
      <c r="I39" s="17">
        <v>0.13348388671875</v>
      </c>
      <c r="J39" s="16">
        <v>7</v>
      </c>
      <c r="K39" s="35">
        <v>7</v>
      </c>
      <c r="L39" s="35">
        <v>7</v>
      </c>
      <c r="M39" s="35">
        <v>4</v>
      </c>
      <c r="N39" s="35">
        <v>3</v>
      </c>
      <c r="O39" s="35">
        <v>4</v>
      </c>
      <c r="P39" s="35">
        <v>5</v>
      </c>
      <c r="Q39" s="35">
        <v>6</v>
      </c>
      <c r="R39" s="35">
        <v>7</v>
      </c>
    </row>
    <row r="40" spans="1:18" ht="13.5" customHeight="1">
      <c r="A40" s="16">
        <v>8</v>
      </c>
      <c r="B40" s="17">
        <v>1</v>
      </c>
      <c r="C40" s="17">
        <v>0.998046875</v>
      </c>
      <c r="D40" s="17">
        <v>0.9736328125</v>
      </c>
      <c r="E40" s="17">
        <v>0.88134765625</v>
      </c>
      <c r="F40" s="17">
        <v>0.734619140625</v>
      </c>
      <c r="G40" s="17">
        <v>0.5509033203125</v>
      </c>
      <c r="H40" s="17">
        <v>0.35748291015625</v>
      </c>
      <c r="I40" s="17">
        <v>0.196319580078125</v>
      </c>
      <c r="J40" s="16">
        <v>8</v>
      </c>
      <c r="K40" s="35">
        <v>8</v>
      </c>
      <c r="L40" s="35">
        <v>8</v>
      </c>
      <c r="M40" s="35">
        <v>4</v>
      </c>
      <c r="N40" s="35">
        <v>4</v>
      </c>
      <c r="O40" s="35">
        <v>4</v>
      </c>
      <c r="P40" s="35">
        <v>5</v>
      </c>
      <c r="Q40" s="35">
        <v>6</v>
      </c>
      <c r="R40" s="35">
        <v>7</v>
      </c>
    </row>
    <row r="41" spans="1:18" ht="13.5" customHeight="1">
      <c r="A41" s="16">
        <v>9</v>
      </c>
      <c r="B41" s="17">
        <v>1</v>
      </c>
      <c r="C41" s="17">
        <v>0.9990234375</v>
      </c>
      <c r="D41" s="17">
        <v>0.98291015625</v>
      </c>
      <c r="E41" s="17">
        <v>0.918212890625</v>
      </c>
      <c r="F41" s="17">
        <v>0.7857666015625</v>
      </c>
      <c r="G41" s="17">
        <v>0.63006591796875</v>
      </c>
      <c r="H41" s="17">
        <v>0.449310302734375</v>
      </c>
      <c r="I41" s="17">
        <v>0.27690124511718756</v>
      </c>
      <c r="J41" s="16">
        <v>9</v>
      </c>
      <c r="K41" s="35">
        <v>9</v>
      </c>
      <c r="L41" s="35">
        <v>9</v>
      </c>
      <c r="M41" s="35">
        <v>5</v>
      </c>
      <c r="N41" s="35">
        <v>5</v>
      </c>
      <c r="O41" s="35">
        <v>5</v>
      </c>
      <c r="P41" s="35">
        <v>5</v>
      </c>
      <c r="Q41" s="35">
        <v>6</v>
      </c>
      <c r="R41" s="35">
        <v>7</v>
      </c>
    </row>
    <row r="42" spans="1:18" ht="13.5" customHeight="1">
      <c r="A42" s="16">
        <v>10</v>
      </c>
      <c r="B42" s="17">
        <v>1</v>
      </c>
      <c r="C42" s="17">
        <v>0.99951171875</v>
      </c>
      <c r="D42" s="17">
        <v>0.989501953125</v>
      </c>
      <c r="E42" s="17">
        <v>0.9459228515625</v>
      </c>
      <c r="F42" s="17">
        <v>0.83453369140625</v>
      </c>
      <c r="G42" s="17">
        <v>0.6859436035156251</v>
      </c>
      <c r="H42" s="17">
        <v>0.5299224853515625</v>
      </c>
      <c r="I42" s="17">
        <v>0.3601760864257813</v>
      </c>
      <c r="J42" s="16">
        <v>10</v>
      </c>
      <c r="K42" s="35">
        <v>10</v>
      </c>
      <c r="L42" s="35">
        <v>10</v>
      </c>
      <c r="M42" s="35">
        <v>6</v>
      </c>
      <c r="N42" s="35">
        <v>6</v>
      </c>
      <c r="O42" s="35">
        <v>4</v>
      </c>
      <c r="P42" s="35">
        <v>5</v>
      </c>
      <c r="Q42" s="35">
        <v>6</v>
      </c>
      <c r="R42" s="35">
        <v>7</v>
      </c>
    </row>
    <row r="43" spans="1:18" ht="13.5" customHeight="1">
      <c r="A43" s="16">
        <v>11</v>
      </c>
      <c r="B43" s="17">
        <v>1</v>
      </c>
      <c r="C43" s="17">
        <v>0.999755859375</v>
      </c>
      <c r="D43" s="17">
        <v>0.9937744140625</v>
      </c>
      <c r="E43" s="17">
        <v>0.96148681640625</v>
      </c>
      <c r="F43" s="17">
        <v>0.875885009765625</v>
      </c>
      <c r="G43" s="17">
        <v>0.7462310791015626</v>
      </c>
      <c r="H43" s="17">
        <v>0.5902328491210938</v>
      </c>
      <c r="I43" s="17">
        <v>0.43809127807617193</v>
      </c>
      <c r="J43" s="16">
        <v>11</v>
      </c>
      <c r="K43" s="35">
        <v>11</v>
      </c>
      <c r="L43" s="35">
        <v>11</v>
      </c>
      <c r="M43" s="35">
        <v>6</v>
      </c>
      <c r="N43" s="35">
        <v>6</v>
      </c>
      <c r="O43" s="35">
        <v>7</v>
      </c>
      <c r="P43" s="35">
        <v>5</v>
      </c>
      <c r="Q43" s="35">
        <v>6</v>
      </c>
      <c r="R43" s="35">
        <v>7</v>
      </c>
    </row>
    <row r="44" spans="1:18" ht="13.5" customHeight="1">
      <c r="A44" s="16">
        <v>12</v>
      </c>
      <c r="B44" s="17">
        <v>1</v>
      </c>
      <c r="C44" s="17">
        <v>0.9998779296875</v>
      </c>
      <c r="D44" s="17">
        <v>0.99639892578125</v>
      </c>
      <c r="E44" s="17">
        <v>0.974517822265625</v>
      </c>
      <c r="F44" s="17">
        <v>0.9109039306640626</v>
      </c>
      <c r="G44" s="17">
        <v>0.7903823852539062</v>
      </c>
      <c r="H44" s="17">
        <v>0.6536598205566407</v>
      </c>
      <c r="I44" s="17">
        <v>0.5000629425048829</v>
      </c>
      <c r="J44" s="16">
        <v>12</v>
      </c>
      <c r="K44" s="35">
        <v>12</v>
      </c>
      <c r="L44" s="35">
        <v>12</v>
      </c>
      <c r="M44" s="35">
        <v>6</v>
      </c>
      <c r="N44" s="35">
        <v>6</v>
      </c>
      <c r="O44" s="35">
        <v>8</v>
      </c>
      <c r="P44" s="35">
        <v>6</v>
      </c>
      <c r="Q44" s="35">
        <v>6</v>
      </c>
      <c r="R44" s="35">
        <v>7</v>
      </c>
    </row>
    <row r="45" spans="3:4" ht="13.5" customHeight="1">
      <c r="C45" s="19">
        <v>0.5</v>
      </c>
      <c r="D45" s="16" t="s">
        <v>12</v>
      </c>
    </row>
    <row r="46" spans="1:18" ht="13.5" customHeight="1">
      <c r="A46" s="16" t="s">
        <v>7</v>
      </c>
      <c r="B46" s="18">
        <v>0</v>
      </c>
      <c r="C46" s="18">
        <v>1</v>
      </c>
      <c r="D46" s="18">
        <v>2</v>
      </c>
      <c r="E46" s="18">
        <v>3</v>
      </c>
      <c r="F46" s="18">
        <v>4</v>
      </c>
      <c r="G46" s="18">
        <v>5</v>
      </c>
      <c r="H46" s="18">
        <v>6</v>
      </c>
      <c r="I46" s="18">
        <v>7</v>
      </c>
      <c r="J46" s="16" t="s">
        <v>7</v>
      </c>
      <c r="K46" s="16">
        <v>0</v>
      </c>
      <c r="L46" s="16">
        <v>1</v>
      </c>
      <c r="M46" s="16">
        <v>2</v>
      </c>
      <c r="N46" s="16">
        <v>3</v>
      </c>
      <c r="O46" s="16">
        <v>4</v>
      </c>
      <c r="P46" s="16">
        <v>5</v>
      </c>
      <c r="Q46" s="16">
        <v>6</v>
      </c>
      <c r="R46" s="16">
        <v>7</v>
      </c>
    </row>
    <row r="47" spans="1:18" ht="13.5" customHeight="1">
      <c r="A47" s="16">
        <v>0</v>
      </c>
      <c r="B47" s="17">
        <v>1</v>
      </c>
      <c r="C47" s="17">
        <v>0.5</v>
      </c>
      <c r="D47" s="17">
        <v>0.25</v>
      </c>
      <c r="E47" s="17">
        <v>0.125</v>
      </c>
      <c r="F47" s="17">
        <v>0.0625</v>
      </c>
      <c r="G47" s="17">
        <v>0.03125</v>
      </c>
      <c r="H47" s="17">
        <v>0.015625</v>
      </c>
      <c r="I47" s="17">
        <v>0.0078125</v>
      </c>
      <c r="J47" s="16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</row>
    <row r="48" spans="1:18" ht="13.5" customHeight="1">
      <c r="A48" s="16">
        <v>1</v>
      </c>
      <c r="B48" s="17">
        <v>1</v>
      </c>
      <c r="C48" s="17">
        <v>0.75</v>
      </c>
      <c r="D48" s="17">
        <v>0.375</v>
      </c>
      <c r="E48" s="17">
        <v>0.1875</v>
      </c>
      <c r="F48" s="17">
        <v>0.09375</v>
      </c>
      <c r="G48" s="17">
        <v>0.046875</v>
      </c>
      <c r="H48" s="17">
        <v>0.0234375</v>
      </c>
      <c r="I48" s="17">
        <v>0.01171875</v>
      </c>
      <c r="J48" s="16">
        <v>1</v>
      </c>
      <c r="K48" s="35">
        <v>1</v>
      </c>
      <c r="L48" s="35">
        <v>1</v>
      </c>
      <c r="M48" s="35">
        <v>1</v>
      </c>
      <c r="N48" s="35">
        <v>1</v>
      </c>
      <c r="O48" s="35">
        <v>1</v>
      </c>
      <c r="P48" s="35">
        <v>1</v>
      </c>
      <c r="Q48" s="35">
        <v>1</v>
      </c>
      <c r="R48" s="35">
        <v>1</v>
      </c>
    </row>
    <row r="49" spans="1:18" ht="13.5" customHeight="1">
      <c r="A49" s="16">
        <v>2</v>
      </c>
      <c r="B49" s="17">
        <v>1</v>
      </c>
      <c r="C49" s="17">
        <v>0.875</v>
      </c>
      <c r="D49" s="17">
        <v>0.5625</v>
      </c>
      <c r="E49" s="17">
        <v>0.28125</v>
      </c>
      <c r="F49" s="17">
        <v>0.140625</v>
      </c>
      <c r="G49" s="17">
        <v>0.0703125</v>
      </c>
      <c r="H49" s="17">
        <v>0.03515625</v>
      </c>
      <c r="I49" s="17">
        <v>0.017578125</v>
      </c>
      <c r="J49" s="16">
        <v>2</v>
      </c>
      <c r="K49" s="35">
        <v>2</v>
      </c>
      <c r="L49" s="35">
        <v>2</v>
      </c>
      <c r="M49" s="35">
        <v>2</v>
      </c>
      <c r="N49" s="35">
        <v>2</v>
      </c>
      <c r="O49" s="35">
        <v>2</v>
      </c>
      <c r="P49" s="35">
        <v>2</v>
      </c>
      <c r="Q49" s="35">
        <v>2</v>
      </c>
      <c r="R49" s="35">
        <v>2</v>
      </c>
    </row>
    <row r="50" spans="1:18" ht="13.5" customHeight="1">
      <c r="A50" s="16">
        <v>3</v>
      </c>
      <c r="B50" s="17">
        <v>1</v>
      </c>
      <c r="C50" s="17">
        <v>0.9375</v>
      </c>
      <c r="D50" s="17">
        <v>0.71875</v>
      </c>
      <c r="E50" s="17">
        <v>0.421875</v>
      </c>
      <c r="F50" s="17">
        <v>0.2109375</v>
      </c>
      <c r="G50" s="17">
        <v>0.10546875</v>
      </c>
      <c r="H50" s="17">
        <v>0.052734375</v>
      </c>
      <c r="I50" s="17">
        <v>0.0263671875</v>
      </c>
      <c r="J50" s="16">
        <v>3</v>
      </c>
      <c r="K50" s="35">
        <v>3</v>
      </c>
      <c r="L50" s="35">
        <v>3</v>
      </c>
      <c r="M50" s="35">
        <v>2</v>
      </c>
      <c r="N50" s="35">
        <v>3</v>
      </c>
      <c r="O50" s="35">
        <v>3</v>
      </c>
      <c r="P50" s="35">
        <v>3</v>
      </c>
      <c r="Q50" s="35">
        <v>3</v>
      </c>
      <c r="R50" s="35">
        <v>3</v>
      </c>
    </row>
    <row r="51" spans="1:18" ht="13.5" customHeight="1">
      <c r="A51" s="16">
        <v>4</v>
      </c>
      <c r="B51" s="17">
        <v>1</v>
      </c>
      <c r="C51" s="17">
        <v>0.96875</v>
      </c>
      <c r="D51" s="17">
        <v>0.828125</v>
      </c>
      <c r="E51" s="17">
        <v>0.5703125</v>
      </c>
      <c r="F51" s="17">
        <v>0.31640625</v>
      </c>
      <c r="G51" s="17">
        <v>0.158203125</v>
      </c>
      <c r="H51" s="17">
        <v>0.0791015625</v>
      </c>
      <c r="I51" s="17">
        <v>0.03955078125</v>
      </c>
      <c r="J51" s="16">
        <v>4</v>
      </c>
      <c r="K51" s="35">
        <v>4</v>
      </c>
      <c r="L51" s="35">
        <v>4</v>
      </c>
      <c r="M51" s="35">
        <v>2</v>
      </c>
      <c r="N51" s="35">
        <v>3</v>
      </c>
      <c r="O51" s="35">
        <v>4</v>
      </c>
      <c r="P51" s="35">
        <v>4</v>
      </c>
      <c r="Q51" s="35">
        <v>4</v>
      </c>
      <c r="R51" s="35">
        <v>4</v>
      </c>
    </row>
    <row r="52" spans="1:18" ht="13.5" customHeight="1">
      <c r="A52" s="16">
        <v>5</v>
      </c>
      <c r="B52" s="17">
        <v>1</v>
      </c>
      <c r="C52" s="17">
        <v>0.984375</v>
      </c>
      <c r="D52" s="17">
        <v>0.8984375</v>
      </c>
      <c r="E52" s="17">
        <v>0.69921875</v>
      </c>
      <c r="F52" s="17">
        <v>0.443359375</v>
      </c>
      <c r="G52" s="17">
        <v>0.2373046875</v>
      </c>
      <c r="H52" s="17">
        <v>0.11865234375</v>
      </c>
      <c r="I52" s="17">
        <v>0.059326171875</v>
      </c>
      <c r="J52" s="16">
        <v>5</v>
      </c>
      <c r="K52" s="35">
        <v>5</v>
      </c>
      <c r="L52" s="35">
        <v>5</v>
      </c>
      <c r="M52" s="35">
        <v>2</v>
      </c>
      <c r="N52" s="35">
        <v>3</v>
      </c>
      <c r="O52" s="35">
        <v>4</v>
      </c>
      <c r="P52" s="35">
        <v>5</v>
      </c>
      <c r="Q52" s="35">
        <v>5</v>
      </c>
      <c r="R52" s="35">
        <v>5</v>
      </c>
    </row>
    <row r="53" spans="1:18" ht="13.5" customHeight="1">
      <c r="A53" s="16">
        <v>6</v>
      </c>
      <c r="B53" s="17">
        <v>1</v>
      </c>
      <c r="C53" s="17">
        <v>0.9921875</v>
      </c>
      <c r="D53" s="17">
        <v>0.94140625</v>
      </c>
      <c r="E53" s="17">
        <v>0.798828125</v>
      </c>
      <c r="F53" s="17">
        <v>0.5712890625</v>
      </c>
      <c r="G53" s="17">
        <v>0.34033203125</v>
      </c>
      <c r="H53" s="17">
        <v>0.177978515625</v>
      </c>
      <c r="I53" s="17">
        <v>0.0889892578125</v>
      </c>
      <c r="J53" s="16">
        <v>6</v>
      </c>
      <c r="K53" s="35">
        <v>6</v>
      </c>
      <c r="L53" s="35">
        <v>6</v>
      </c>
      <c r="M53" s="35">
        <v>2</v>
      </c>
      <c r="N53" s="35">
        <v>3</v>
      </c>
      <c r="O53" s="35">
        <v>4</v>
      </c>
      <c r="P53" s="35">
        <v>5</v>
      </c>
      <c r="Q53" s="35">
        <v>6</v>
      </c>
      <c r="R53" s="35">
        <v>6</v>
      </c>
    </row>
    <row r="54" spans="1:18" ht="13.5" customHeight="1">
      <c r="A54" s="16">
        <v>7</v>
      </c>
      <c r="B54" s="17">
        <v>1</v>
      </c>
      <c r="C54" s="17">
        <v>0.99609375</v>
      </c>
      <c r="D54" s="17">
        <v>0.962890625</v>
      </c>
      <c r="E54" s="17">
        <v>0.8701171875</v>
      </c>
      <c r="F54" s="17">
        <v>0.68505859375</v>
      </c>
      <c r="G54" s="17">
        <v>0.455810546875</v>
      </c>
      <c r="H54" s="17">
        <v>0.2591552734375</v>
      </c>
      <c r="I54" s="17">
        <v>0.13348388671875</v>
      </c>
      <c r="J54" s="16">
        <v>7</v>
      </c>
      <c r="K54" s="35">
        <v>7</v>
      </c>
      <c r="L54" s="35">
        <v>7</v>
      </c>
      <c r="M54" s="35">
        <v>3</v>
      </c>
      <c r="N54" s="35">
        <v>3</v>
      </c>
      <c r="O54" s="35">
        <v>4</v>
      </c>
      <c r="P54" s="35">
        <v>5</v>
      </c>
      <c r="Q54" s="35">
        <v>6</v>
      </c>
      <c r="R54" s="35">
        <v>7</v>
      </c>
    </row>
    <row r="55" spans="1:18" ht="13.5" customHeight="1">
      <c r="A55" s="16">
        <v>8</v>
      </c>
      <c r="B55" s="17">
        <v>1</v>
      </c>
      <c r="C55" s="17">
        <v>0.998046875</v>
      </c>
      <c r="D55" s="17">
        <v>0.9775390625</v>
      </c>
      <c r="E55" s="17">
        <v>0.91259765625</v>
      </c>
      <c r="F55" s="17">
        <v>0.777587890625</v>
      </c>
      <c r="G55" s="17">
        <v>0.5704345703125</v>
      </c>
      <c r="H55" s="17">
        <v>0.35748291015625</v>
      </c>
      <c r="I55" s="17">
        <v>0.196319580078125</v>
      </c>
      <c r="J55" s="16">
        <v>8</v>
      </c>
      <c r="K55" s="35">
        <v>8</v>
      </c>
      <c r="L55" s="35">
        <v>8</v>
      </c>
      <c r="M55" s="35">
        <v>4</v>
      </c>
      <c r="N55" s="35">
        <v>3</v>
      </c>
      <c r="O55" s="35">
        <v>4</v>
      </c>
      <c r="P55" s="35">
        <v>5</v>
      </c>
      <c r="Q55" s="35">
        <v>6</v>
      </c>
      <c r="R55" s="35">
        <v>7</v>
      </c>
    </row>
    <row r="56" spans="1:18" ht="13.5" customHeight="1">
      <c r="A56" s="16">
        <v>9</v>
      </c>
      <c r="B56" s="17">
        <v>1</v>
      </c>
      <c r="C56" s="17">
        <v>0.9990234375</v>
      </c>
      <c r="D56" s="17">
        <v>0.98681640625</v>
      </c>
      <c r="E56" s="17">
        <v>0.941162109375</v>
      </c>
      <c r="F56" s="17">
        <v>0.8421630859375</v>
      </c>
      <c r="G56" s="17">
        <v>0.67401123046875</v>
      </c>
      <c r="H56" s="17">
        <v>0.463958740234375</v>
      </c>
      <c r="I56" s="17">
        <v>0.27690124511718756</v>
      </c>
      <c r="J56" s="16">
        <v>9</v>
      </c>
      <c r="K56" s="35">
        <v>9</v>
      </c>
      <c r="L56" s="35">
        <v>9</v>
      </c>
      <c r="M56" s="35">
        <v>4</v>
      </c>
      <c r="N56" s="35">
        <v>3</v>
      </c>
      <c r="O56" s="35">
        <v>4</v>
      </c>
      <c r="P56" s="35">
        <v>5</v>
      </c>
      <c r="Q56" s="35">
        <v>6</v>
      </c>
      <c r="R56" s="35">
        <v>7</v>
      </c>
    </row>
    <row r="57" spans="1:18" ht="13.5" customHeight="1">
      <c r="A57" s="16">
        <v>10</v>
      </c>
      <c r="B57" s="17">
        <v>1</v>
      </c>
      <c r="C57" s="17">
        <v>0.99951171875</v>
      </c>
      <c r="D57" s="17">
        <v>0.992431640625</v>
      </c>
      <c r="E57" s="17">
        <v>0.9613037109375</v>
      </c>
      <c r="F57" s="17">
        <v>0.88726806640625</v>
      </c>
      <c r="G57" s="17">
        <v>0.7561340332031251</v>
      </c>
      <c r="H57" s="17">
        <v>0.5689849853515625</v>
      </c>
      <c r="I57" s="17">
        <v>0.3704299926757813</v>
      </c>
      <c r="J57" s="16">
        <v>10</v>
      </c>
      <c r="K57" s="35">
        <v>10</v>
      </c>
      <c r="L57" s="35">
        <v>10</v>
      </c>
      <c r="M57" s="35">
        <v>4</v>
      </c>
      <c r="N57" s="35">
        <v>3</v>
      </c>
      <c r="O57" s="35">
        <v>4</v>
      </c>
      <c r="P57" s="35">
        <v>5</v>
      </c>
      <c r="Q57" s="35">
        <v>6</v>
      </c>
      <c r="R57" s="35">
        <v>7</v>
      </c>
    </row>
    <row r="58" spans="1:18" ht="13.5" customHeight="1">
      <c r="A58" s="16">
        <v>11</v>
      </c>
      <c r="B58" s="17">
        <v>1</v>
      </c>
      <c r="C58" s="17">
        <v>0.999755859375</v>
      </c>
      <c r="D58" s="17">
        <v>0.9957275390625</v>
      </c>
      <c r="E58" s="17">
        <v>0.97454833984375</v>
      </c>
      <c r="F58" s="17">
        <v>0.920257568359375</v>
      </c>
      <c r="G58" s="17">
        <v>0.8177947998046876</v>
      </c>
      <c r="H58" s="17">
        <v>0.6613388061523439</v>
      </c>
      <c r="I58" s="17">
        <v>0.46970748901367193</v>
      </c>
      <c r="J58" s="16">
        <v>11</v>
      </c>
      <c r="K58" s="35">
        <v>11</v>
      </c>
      <c r="L58" s="35">
        <v>11</v>
      </c>
      <c r="M58" s="35">
        <v>4</v>
      </c>
      <c r="N58" s="35">
        <v>3</v>
      </c>
      <c r="O58" s="35">
        <v>4</v>
      </c>
      <c r="P58" s="35">
        <v>5</v>
      </c>
      <c r="Q58" s="35">
        <v>6</v>
      </c>
      <c r="R58" s="35">
        <v>7</v>
      </c>
    </row>
    <row r="59" spans="1:18" ht="13.5" customHeight="1">
      <c r="A59" s="16">
        <v>12</v>
      </c>
      <c r="B59" s="17">
        <v>1</v>
      </c>
      <c r="C59" s="17">
        <v>0.9998779296875</v>
      </c>
      <c r="D59" s="17">
        <v>0.99761962890625</v>
      </c>
      <c r="E59" s="17">
        <v>0.983489990234375</v>
      </c>
      <c r="F59" s="17">
        <v>0.9433746337890625</v>
      </c>
      <c r="G59" s="17">
        <v>0.8645095825195314</v>
      </c>
      <c r="H59" s="17">
        <v>0.7365150451660157</v>
      </c>
      <c r="I59" s="17">
        <v>0.5647907257080079</v>
      </c>
      <c r="J59" s="16">
        <v>12</v>
      </c>
      <c r="K59" s="35">
        <v>12</v>
      </c>
      <c r="L59" s="35">
        <v>12</v>
      </c>
      <c r="M59" s="35">
        <v>4</v>
      </c>
      <c r="N59" s="35">
        <v>4</v>
      </c>
      <c r="O59" s="35">
        <v>4</v>
      </c>
      <c r="P59" s="35">
        <v>5</v>
      </c>
      <c r="Q59" s="35">
        <v>6</v>
      </c>
      <c r="R59" s="35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R. Washburn</dc:creator>
  <cp:keywords/>
  <dc:description/>
  <cp:lastModifiedBy>arwashbu</cp:lastModifiedBy>
  <dcterms:created xsi:type="dcterms:W3CDTF">2000-01-10T23:03:10Z</dcterms:created>
  <dcterms:modified xsi:type="dcterms:W3CDTF">2006-07-17T15:59:50Z</dcterms:modified>
  <cp:category/>
  <cp:version/>
  <cp:contentType/>
  <cp:contentStatus/>
</cp:coreProperties>
</file>